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ategories" sheetId="2" state="visible" r:id="rId2"/>
    <sheet xmlns:r="http://schemas.openxmlformats.org/officeDocument/2006/relationships" name="Ledger" sheetId="3" state="visible" r:id="rId3"/>
    <sheet xmlns:r="http://schemas.openxmlformats.org/officeDocument/2006/relationships" name="Monthly summary" sheetId="4" state="visible" r:id="rId4"/>
    <sheet xmlns:r="http://schemas.openxmlformats.org/officeDocument/2006/relationships" name="Bank reconciliation" sheetId="5" state="visible" r:id="rId5"/>
    <sheet xmlns:r="http://schemas.openxmlformats.org/officeDocument/2006/relationships" name="Year-end summary" sheetId="6" state="visible" r:id="rId6"/>
  </sheets>
  <definedNames>
    <definedName name="ClubName">'Start here'!$B$4</definedName>
    <definedName name="YearStart">'Start here'!$B$5</definedName>
    <definedName name="OpeningBank">'Start here'!$B$6</definedName>
    <definedName name="OpeningCash">'Start here'!$B$7</definedName>
    <definedName name="AllCategories">Categories!$D$5:$D$38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£#,##0.00;[Red]-£#,##0.00"/>
    <numFmt numFmtId="166" formatCode="mmm yy"/>
  </numFmts>
  <fonts count="5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i val="1"/>
      <color rgb="006B7280"/>
      <sz val="10"/>
    </font>
    <font>
      <name val="Calibri"/>
      <b val="1"/>
      <color rgb="001F2937"/>
      <sz val="11"/>
    </font>
    <font>
      <name val="Calibri"/>
      <color rgb="001F2937"/>
      <sz val="11"/>
    </font>
  </fonts>
  <fills count="6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5E7EB"/>
      </patternFill>
    </fill>
    <fill>
      <patternFill patternType="solid">
        <fgColor rgb="00F9FAFB"/>
      </patternFill>
    </fill>
    <fill>
      <patternFill patternType="solid">
        <fgColor rgb="00EEF2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thin">
        <color rgb="00D1D5DB"/>
      </top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4" fontId="0" fillId="4" borderId="0" pivotButton="0" quotePrefix="0" xfId="0"/>
    <xf numFmtId="0" fontId="0" fillId="4" borderId="0" pivotButton="0" quotePrefix="0" xfId="0"/>
    <xf numFmtId="165" fontId="0" fillId="4" borderId="0" pivotButton="0" quotePrefix="0" xfId="0"/>
    <xf numFmtId="0" fontId="3" fillId="3" borderId="0" pivotButton="0" quotePrefix="0" xfId="0"/>
    <xf numFmtId="166" fontId="3" fillId="3" borderId="0" applyAlignment="1" pivotButton="0" quotePrefix="0" xfId="0">
      <alignment horizontal="right"/>
    </xf>
    <xf numFmtId="0" fontId="3" fillId="5" borderId="0" pivotButton="0" quotePrefix="0" xfId="0"/>
    <xf numFmtId="0" fontId="0" fillId="5" borderId="0" pivotButton="0" quotePrefix="0" xfId="0"/>
    <xf numFmtId="165" fontId="3" fillId="0" borderId="2" pivotButton="0" quotePrefix="0" xfId="0"/>
    <xf numFmtId="165" fontId="3" fillId="0" borderId="0" pivotButton="0" quotePrefix="0" xfId="0"/>
    <xf numFmtId="0" fontId="4" fillId="0" borderId="0" pivotButton="0" quotePrefix="0" xfId="0"/>
    <xf numFmtId="0" fontId="0" fillId="0" borderId="5" pivotButton="0" quotePrefix="0" xfId="0"/>
    <xf numFmtId="0" fontId="3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6" customWidth="1" min="2" max="2"/>
    <col width="60" customWidth="1" min="3" max="3"/>
  </cols>
  <sheetData>
    <row r="1">
      <c r="A1" s="1" t="inlineStr">
        <is>
          <t>Club treasurer workbook</t>
        </is>
      </c>
    </row>
    <row r="2">
      <c r="A2" s="2" t="inlineStr">
        <is>
          <t>Fill in the yellow cells. Everything else is worked out for you.</t>
        </is>
      </c>
    </row>
    <row r="4">
      <c r="A4" s="3" t="inlineStr">
        <is>
          <t>Club name</t>
        </is>
      </c>
      <c r="B4" s="4" t="inlineStr"/>
      <c r="C4" s="2" t="inlineStr">
        <is>
          <t>As it appears on your bank account.</t>
        </is>
      </c>
    </row>
    <row r="5">
      <c r="A5" s="3" t="inlineStr">
        <is>
          <t>Financial year starts</t>
        </is>
      </c>
      <c r="B5" s="5" t="n">
        <v>46113</v>
      </c>
      <c r="C5" s="2" t="inlineStr">
        <is>
          <t>The first day of your financial year, as set in your constitution.</t>
        </is>
      </c>
    </row>
    <row r="6">
      <c r="A6" s="3" t="inlineStr">
        <is>
          <t>Bank balance at start of year</t>
        </is>
      </c>
      <c r="B6" s="6" t="n">
        <v>0</v>
      </c>
      <c r="C6" s="2" t="inlineStr">
        <is>
          <t>From the bank statement on the day before the year starts.</t>
        </is>
      </c>
    </row>
    <row r="7">
      <c r="A7" s="3" t="inlineStr">
        <is>
          <t>Cash in hand at start of year</t>
        </is>
      </c>
      <c r="B7" s="6" t="n">
        <v>0</v>
      </c>
      <c r="C7" s="2" t="inlineStr">
        <is>
          <t>Count the cash tin. Leave at 0 if the club holds no cash.</t>
        </is>
      </c>
    </row>
    <row r="10">
      <c r="A10" s="7" t="inlineStr">
        <is>
          <t>How to use it</t>
        </is>
      </c>
    </row>
    <row r="11">
      <c r="A11" s="8" t="inlineStr">
        <is>
          <t>1. Fill in the four yellow cells above.</t>
        </is>
      </c>
    </row>
    <row r="12" ht="30" customHeight="1">
      <c r="A12" s="8" t="inlineStr">
        <is>
          <t>2. Record every payment in and out on the Ledger sheet, one row each, in date order. Pick Bank or Cash and a category from the lists.</t>
        </is>
      </c>
    </row>
    <row r="13" ht="30" customHeight="1">
      <c r="A13" s="8" t="inlineStr">
        <is>
          <t>3. When a bank statement arrives, tick each matching ledger row with Y in the Reconciled column, then enter the statement date and closing balance on the Bank reconciliation sheet. The difference should be £0.00.</t>
        </is>
      </c>
    </row>
    <row r="14" ht="30" customHeight="1">
      <c r="A14" s="8" t="inlineStr">
        <is>
          <t>4. The Monthly summary and Year-end summary sheets fill themselves in from the ledger. Use the year-end figures for your treasurer's report at the AGM.</t>
        </is>
      </c>
    </row>
    <row r="15" ht="30" customHeight="1">
      <c r="A15" s="8" t="inlineStr">
        <is>
          <t>5. To rename a category, change it on the Categories sheet and in any ledger rows that already use it. Keep each name the same in both places.</t>
        </is>
      </c>
    </row>
    <row r="16" ht="30" customHeight="1">
      <c r="A16" s="8" t="inlineStr">
        <is>
          <t>6. Start a fresh copy of this workbook each financial year, carrying over the closing balances as next year's opening balances.</t>
        </is>
      </c>
    </row>
    <row r="17">
      <c r="A17" s="8" t="inlineStr"/>
    </row>
    <row r="18">
      <c r="A18" s="7" t="inlineStr">
        <is>
          <t>Good habits</t>
        </is>
      </c>
    </row>
    <row r="19">
      <c r="A19" s="8" t="inlineStr">
        <is>
          <t>Keep a receipt or invoice for every payment, numbered to match the Reference column.</t>
        </is>
      </c>
    </row>
    <row r="20" ht="30" customHeight="1">
      <c r="A20" s="8" t="inlineStr">
        <is>
          <t>Two people should approve payments out of the club account, as most club constitutions require.</t>
        </is>
      </c>
    </row>
    <row r="21">
      <c r="A21" s="8" t="inlineStr">
        <is>
          <t>Never mix club money with personal money, even for a day.</t>
        </is>
      </c>
    </row>
    <row r="22">
      <c r="A22" s="8" t="inlineStr"/>
    </row>
    <row r="23" ht="30" customHeight="1">
      <c r="A23" s="8" t="inlineStr">
        <is>
          <t>This workbook is a starting point, not financial or legal advice. Check your constitution and your governing body's rules for what your accounts must show.</t>
        </is>
      </c>
    </row>
    <row r="25">
      <c r="A25" s="2" t="inlineStr">
        <is>
          <t>Free template from dyno-app.com/club-admin. Use and adapt it freely.</t>
        </is>
      </c>
    </row>
  </sheetData>
  <mergeCells count="14">
    <mergeCell ref="A10:C10"/>
    <mergeCell ref="A13:C13"/>
    <mergeCell ref="A11:C11"/>
    <mergeCell ref="A19:C19"/>
    <mergeCell ref="A23:C23"/>
    <mergeCell ref="A14:C14"/>
    <mergeCell ref="A22:C22"/>
    <mergeCell ref="A17:C17"/>
    <mergeCell ref="A18:C18"/>
    <mergeCell ref="A21:C21"/>
    <mergeCell ref="A12:C12"/>
    <mergeCell ref="A20:C20"/>
    <mergeCell ref="A16:C16"/>
    <mergeCell ref="A15:C15"/>
  </mergeCells>
  <pageMargins left="0.75" right="0.75" top="1" bottom="1" header="0.5" footer="0.5"/>
  <pageSetup orientation="landscape" fitToHeight="0" fitToWidth="1"/>
  <headerFooter>
    <oddHeader/>
    <oddFooter>&amp;C&amp;8 Free template from dyno-app.com/club-admin. Use and adapt it freely.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hidden="1" width="13" customWidth="1" min="4" max="4"/>
  </cols>
  <sheetData>
    <row r="1">
      <c r="A1" s="1" t="inlineStr">
        <is>
          <t>Categories</t>
        </is>
      </c>
    </row>
    <row r="2">
      <c r="A2" s="2" t="inlineStr">
        <is>
          <t>Edit these to suit your club. The ledger's drop-down list reads from here.</t>
        </is>
      </c>
    </row>
    <row r="4">
      <c r="A4" s="9" t="inlineStr">
        <is>
          <t>Income categories</t>
        </is>
      </c>
      <c r="B4" s="9" t="inlineStr">
        <is>
          <t>Expenditure categories</t>
        </is>
      </c>
      <c r="D4" s="2" t="inlineStr">
        <is>
          <t>All (used by the ledger list)</t>
        </is>
      </c>
    </row>
    <row r="5">
      <c r="A5" s="4" t="inlineStr">
        <is>
          <t>Membership subscriptions</t>
        </is>
      </c>
      <c r="B5" s="4" t="inlineStr">
        <is>
          <t>Venue and facility hire</t>
        </is>
      </c>
      <c r="D5">
        <f>IF(A5="","",A5)</f>
        <v/>
      </c>
    </row>
    <row r="6">
      <c r="A6" s="4" t="inlineStr">
        <is>
          <t>Session and match fees</t>
        </is>
      </c>
      <c r="B6" s="4" t="inlineStr">
        <is>
          <t>Coaching costs</t>
        </is>
      </c>
      <c r="D6">
        <f>IF(A6="","",A6)</f>
        <v/>
      </c>
    </row>
    <row r="7">
      <c r="A7" s="4" t="inlineStr">
        <is>
          <t>Events and socials</t>
        </is>
      </c>
      <c r="B7" s="4" t="inlineStr">
        <is>
          <t>Affiliation and league fees</t>
        </is>
      </c>
      <c r="D7">
        <f>IF(A7="","",A7)</f>
        <v/>
      </c>
    </row>
    <row r="8">
      <c r="A8" s="4" t="inlineStr">
        <is>
          <t>Fundraising</t>
        </is>
      </c>
      <c r="B8" s="4" t="inlineStr">
        <is>
          <t>Insurance</t>
        </is>
      </c>
      <c r="D8">
        <f>IF(A8="","",A8)</f>
        <v/>
      </c>
    </row>
    <row r="9">
      <c r="A9" s="4" t="inlineStr">
        <is>
          <t>Grants</t>
        </is>
      </c>
      <c r="B9" s="4" t="inlineStr">
        <is>
          <t>Equipment</t>
        </is>
      </c>
      <c r="D9">
        <f>IF(A9="","",A9)</f>
        <v/>
      </c>
    </row>
    <row r="10">
      <c r="A10" s="4" t="inlineStr">
        <is>
          <t>Sponsorship</t>
        </is>
      </c>
      <c r="B10" s="4" t="inlineStr">
        <is>
          <t>Kit and merchandise purchases</t>
        </is>
      </c>
      <c r="D10">
        <f>IF(A10="","",A10)</f>
        <v/>
      </c>
    </row>
    <row r="11">
      <c r="A11" s="4" t="inlineStr">
        <is>
          <t>Donations</t>
        </is>
      </c>
      <c r="B11" s="4" t="inlineStr">
        <is>
          <t>Referees and officials</t>
        </is>
      </c>
      <c r="D11">
        <f>IF(A11="","",A11)</f>
        <v/>
      </c>
    </row>
    <row r="12">
      <c r="A12" s="4" t="inlineStr">
        <is>
          <t>Kit and merchandise sales</t>
        </is>
      </c>
      <c r="B12" s="4" t="inlineStr">
        <is>
          <t>Travel</t>
        </is>
      </c>
      <c r="D12">
        <f>IF(A12="","",A12)</f>
        <v/>
      </c>
    </row>
    <row r="13">
      <c r="A13" s="4" t="inlineStr">
        <is>
          <t>Bar and refreshments</t>
        </is>
      </c>
      <c r="B13" s="4" t="inlineStr">
        <is>
          <t>Events and socials</t>
        </is>
      </c>
      <c r="D13">
        <f>IF(A13="","",A13)</f>
        <v/>
      </c>
    </row>
    <row r="14">
      <c r="A14" s="4" t="inlineStr">
        <is>
          <t>Bank interest</t>
        </is>
      </c>
      <c r="B14" s="4" t="inlineStr">
        <is>
          <t>DBS checks and safeguarding</t>
        </is>
      </c>
      <c r="D14">
        <f>IF(A14="","",A14)</f>
        <v/>
      </c>
    </row>
    <row r="15">
      <c r="A15" s="4" t="inlineStr">
        <is>
          <t>Other income</t>
        </is>
      </c>
      <c r="B15" s="4" t="inlineStr">
        <is>
          <t>Training courses and first aid</t>
        </is>
      </c>
      <c r="D15">
        <f>IF(A15="","",A15)</f>
        <v/>
      </c>
    </row>
    <row r="16">
      <c r="A16" s="4" t="n"/>
      <c r="B16" s="4" t="inlineStr">
        <is>
          <t>Bank and payment fees</t>
        </is>
      </c>
      <c r="D16">
        <f>IF(A16="","",A16)</f>
        <v/>
      </c>
    </row>
    <row r="17">
      <c r="A17" s="4" t="n"/>
      <c r="B17" s="4" t="inlineStr">
        <is>
          <t>Software and website</t>
        </is>
      </c>
      <c r="D17">
        <f>IF(A17="","",A17)</f>
        <v/>
      </c>
    </row>
    <row r="18">
      <c r="A18" s="4" t="n"/>
      <c r="B18" s="4" t="inlineStr">
        <is>
          <t>Refreshments</t>
        </is>
      </c>
      <c r="D18">
        <f>IF(A18="","",A18)</f>
        <v/>
      </c>
    </row>
    <row r="19">
      <c r="A19" s="4" t="n"/>
      <c r="B19" s="4" t="inlineStr">
        <is>
          <t>Other expenditure</t>
        </is>
      </c>
      <c r="D19">
        <f>IF(A19="","",A19)</f>
        <v/>
      </c>
    </row>
    <row r="20">
      <c r="B20" s="4" t="n"/>
      <c r="D20">
        <f>IF(B5="","",B5)</f>
        <v/>
      </c>
    </row>
    <row r="21">
      <c r="B21" s="4" t="n"/>
      <c r="D21">
        <f>IF(B6="","",B6)</f>
        <v/>
      </c>
    </row>
    <row r="22">
      <c r="B22" s="4" t="n"/>
      <c r="D22">
        <f>IF(B7="","",B7)</f>
        <v/>
      </c>
    </row>
    <row r="23">
      <c r="B23" s="4" t="n"/>
      <c r="D23">
        <f>IF(B8="","",B8)</f>
        <v/>
      </c>
    </row>
    <row r="24">
      <c r="D24">
        <f>IF(B9="","",B9)</f>
        <v/>
      </c>
    </row>
    <row r="25">
      <c r="D25">
        <f>IF(B10="","",B10)</f>
        <v/>
      </c>
    </row>
    <row r="26">
      <c r="A26" s="2" t="inlineStr">
        <is>
          <t>Free template from dyno-app.com/club-admin. Use and adapt it freely.</t>
        </is>
      </c>
      <c r="D26">
        <f>IF(B11="","",B11)</f>
        <v/>
      </c>
    </row>
    <row r="27">
      <c r="D27">
        <f>IF(B12="","",B12)</f>
        <v/>
      </c>
    </row>
    <row r="28">
      <c r="D28">
        <f>IF(B13="","",B13)</f>
        <v/>
      </c>
    </row>
    <row r="29">
      <c r="D29">
        <f>IF(B14="","",B14)</f>
        <v/>
      </c>
    </row>
    <row r="30">
      <c r="D30">
        <f>IF(B15="","",B15)</f>
        <v/>
      </c>
    </row>
    <row r="31">
      <c r="D31">
        <f>IF(B16="","",B16)</f>
        <v/>
      </c>
    </row>
    <row r="32">
      <c r="D32">
        <f>IF(B17="","",B17)</f>
        <v/>
      </c>
    </row>
    <row r="33">
      <c r="D33">
        <f>IF(B18="","",B18)</f>
        <v/>
      </c>
    </row>
    <row r="34">
      <c r="D34">
        <f>IF(B19="","",B19)</f>
        <v/>
      </c>
    </row>
    <row r="35">
      <c r="D35">
        <f>IF(B20="","",B20)</f>
        <v/>
      </c>
    </row>
    <row r="36">
      <c r="D36">
        <f>IF(B21="","",B21)</f>
        <v/>
      </c>
    </row>
    <row r="37">
      <c r="D37">
        <f>IF(B22="","",B22)</f>
        <v/>
      </c>
    </row>
    <row r="38">
      <c r="D38">
        <f>IF(B23="","",B23)</f>
        <v/>
      </c>
    </row>
  </sheetData>
  <pageMargins left="0.75" right="0.75" top="1" bottom="1" header="0.5" footer="0.5"/>
  <pageSetup orientation="landscape" fitToHeight="0" fitToWidth="1"/>
  <headerFooter>
    <oddHeader/>
    <oddFooter>&amp;C&amp;8 Free template from dyno-app.com/club-admin. Use and adapt it freely.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609"/>
  <sheetViews>
    <sheetView showGridLines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4" customWidth="1" min="2" max="2"/>
    <col width="26" customWidth="1" min="3" max="3"/>
    <col width="12" customWidth="1" min="4" max="4"/>
    <col width="11" customWidth="1" min="5" max="5"/>
    <col width="30" customWidth="1" min="6" max="6"/>
    <col width="13" customWidth="1" min="7" max="7"/>
    <col width="13" customWidth="1" min="8" max="8"/>
    <col width="14" customWidth="1" min="9" max="9"/>
    <col width="14" customWidth="1" min="10" max="10"/>
    <col width="11" customWidth="1" min="11" max="11"/>
  </cols>
  <sheetData>
    <row r="1">
      <c r="A1" s="1" t="inlineStr">
        <is>
          <t>Income and expenditure ledger</t>
        </is>
      </c>
    </row>
    <row r="2">
      <c r="A2" s="2" t="inlineStr">
        <is>
          <t>One row per payment in or out. Amounts are always positive: put them in the Income or Expenditure column.</t>
        </is>
      </c>
    </row>
    <row r="3">
      <c r="A3" s="3" t="inlineStr">
        <is>
          <t>Club:</t>
        </is>
      </c>
      <c r="B3">
        <f>IF(ClubName="","",ClubName)</f>
        <v/>
      </c>
    </row>
    <row r="5" ht="32" customHeight="1">
      <c r="A5" s="9" t="inlineStr">
        <is>
          <t>Date</t>
        </is>
      </c>
      <c r="B5" s="9" t="inlineStr">
        <is>
          <t>Description</t>
        </is>
      </c>
      <c r="C5" s="9" t="inlineStr">
        <is>
          <t>Paid to / received from</t>
        </is>
      </c>
      <c r="D5" s="9" t="inlineStr">
        <is>
          <t>Reference</t>
        </is>
      </c>
      <c r="E5" s="9" t="inlineStr">
        <is>
          <t>Bank or cash</t>
        </is>
      </c>
      <c r="F5" s="9" t="inlineStr">
        <is>
          <t>Category</t>
        </is>
      </c>
      <c r="G5" s="9" t="inlineStr">
        <is>
          <t>Income</t>
        </is>
      </c>
      <c r="H5" s="9" t="inlineStr">
        <is>
          <t>Expenditure</t>
        </is>
      </c>
      <c r="I5" s="9" t="inlineStr">
        <is>
          <t>Bank balance</t>
        </is>
      </c>
      <c r="J5" s="9" t="inlineStr">
        <is>
          <t>Cash balance</t>
        </is>
      </c>
      <c r="K5" s="9" t="inlineStr">
        <is>
          <t>Reconciled (Y)</t>
        </is>
      </c>
    </row>
    <row r="6">
      <c r="A6" s="10">
        <f>YearStart+4</f>
        <v/>
      </c>
      <c r="B6" t="inlineStr">
        <is>
          <t>September subs (example row, delete me)</t>
        </is>
      </c>
      <c r="C6" t="inlineStr">
        <is>
          <t>Members</t>
        </is>
      </c>
      <c r="D6" t="inlineStr">
        <is>
          <t>R001</t>
        </is>
      </c>
      <c r="E6" t="inlineStr">
        <is>
          <t>Bank</t>
        </is>
      </c>
      <c r="F6" t="inlineStr">
        <is>
          <t>Membership subscriptions</t>
        </is>
      </c>
      <c r="G6" s="11" t="n">
        <v>450</v>
      </c>
      <c r="H6" s="11" t="n"/>
      <c r="I6" s="11">
        <f>IF(A6="","",OpeningBank+SUMIFS(G$6:G6,E$6:E6,"Bank")-SUMIFS(H$6:H6,E$6:E6,"Bank"))</f>
        <v/>
      </c>
      <c r="J6" s="11">
        <f>IF(A6="","",OpeningCash+SUMIFS(G$6:G6,E$6:E6,"Cash")-SUMIFS(H$6:H6,E$6:E6,"Cash"))</f>
        <v/>
      </c>
    </row>
    <row r="7">
      <c r="A7" s="12">
        <f>YearStart+6</f>
        <v/>
      </c>
      <c r="B7" s="13" t="inlineStr">
        <is>
          <t>Hall hire, April (example row, delete me)</t>
        </is>
      </c>
      <c r="C7" s="13" t="inlineStr">
        <is>
          <t>Village hall</t>
        </is>
      </c>
      <c r="D7" s="13" t="inlineStr">
        <is>
          <t>P001</t>
        </is>
      </c>
      <c r="E7" s="13" t="inlineStr">
        <is>
          <t>Bank</t>
        </is>
      </c>
      <c r="F7" s="13" t="inlineStr">
        <is>
          <t>Venue and facility hire</t>
        </is>
      </c>
      <c r="G7" s="14" t="n"/>
      <c r="H7" s="14" t="n">
        <v>120</v>
      </c>
      <c r="I7" s="14">
        <f>IF(A7="","",OpeningBank+SUMIFS(G$6:G7,E$6:E7,"Bank")-SUMIFS(H$6:H7,E$6:E7,"Bank"))</f>
        <v/>
      </c>
      <c r="J7" s="14">
        <f>IF(A7="","",OpeningCash+SUMIFS(G$6:G7,E$6:E7,"Cash")-SUMIFS(H$6:H7,E$6:E7,"Cash"))</f>
        <v/>
      </c>
      <c r="K7" s="13" t="n"/>
    </row>
    <row r="8">
      <c r="A8" s="10" t="n"/>
      <c r="G8" s="11" t="n"/>
      <c r="H8" s="11" t="n"/>
      <c r="I8" s="11">
        <f>IF(A8="","",OpeningBank+SUMIFS(G$6:G8,E$6:E8,"Bank")-SUMIFS(H$6:H8,E$6:E8,"Bank"))</f>
        <v/>
      </c>
      <c r="J8" s="11">
        <f>IF(A8="","",OpeningCash+SUMIFS(G$6:G8,E$6:E8,"Cash")-SUMIFS(H$6:H8,E$6:E8,"Cash"))</f>
        <v/>
      </c>
    </row>
    <row r="9">
      <c r="A9" s="12" t="n"/>
      <c r="B9" s="13" t="n"/>
      <c r="C9" s="13" t="n"/>
      <c r="D9" s="13" t="n"/>
      <c r="E9" s="13" t="n"/>
      <c r="F9" s="13" t="n"/>
      <c r="G9" s="14" t="n"/>
      <c r="H9" s="14" t="n"/>
      <c r="I9" s="14">
        <f>IF(A9="","",OpeningBank+SUMIFS(G$6:G9,E$6:E9,"Bank")-SUMIFS(H$6:H9,E$6:E9,"Bank"))</f>
        <v/>
      </c>
      <c r="J9" s="14">
        <f>IF(A9="","",OpeningCash+SUMIFS(G$6:G9,E$6:E9,"Cash")-SUMIFS(H$6:H9,E$6:E9,"Cash"))</f>
        <v/>
      </c>
      <c r="K9" s="13" t="n"/>
    </row>
    <row r="10">
      <c r="A10" s="10" t="n"/>
      <c r="G10" s="11" t="n"/>
      <c r="H10" s="11" t="n"/>
      <c r="I10" s="11">
        <f>IF(A10="","",OpeningBank+SUMIFS(G$6:G10,E$6:E10,"Bank")-SUMIFS(H$6:H10,E$6:E10,"Bank"))</f>
        <v/>
      </c>
      <c r="J10" s="11">
        <f>IF(A10="","",OpeningCash+SUMIFS(G$6:G10,E$6:E10,"Cash")-SUMIFS(H$6:H10,E$6:E10,"Cash"))</f>
        <v/>
      </c>
    </row>
    <row r="11">
      <c r="A11" s="12" t="n"/>
      <c r="B11" s="13" t="n"/>
      <c r="C11" s="13" t="n"/>
      <c r="D11" s="13" t="n"/>
      <c r="E11" s="13" t="n"/>
      <c r="F11" s="13" t="n"/>
      <c r="G11" s="14" t="n"/>
      <c r="H11" s="14" t="n"/>
      <c r="I11" s="14">
        <f>IF(A11="","",OpeningBank+SUMIFS(G$6:G11,E$6:E11,"Bank")-SUMIFS(H$6:H11,E$6:E11,"Bank"))</f>
        <v/>
      </c>
      <c r="J11" s="14">
        <f>IF(A11="","",OpeningCash+SUMIFS(G$6:G11,E$6:E11,"Cash")-SUMIFS(H$6:H11,E$6:E11,"Cash"))</f>
        <v/>
      </c>
      <c r="K11" s="13" t="n"/>
    </row>
    <row r="12">
      <c r="A12" s="10" t="n"/>
      <c r="G12" s="11" t="n"/>
      <c r="H12" s="11" t="n"/>
      <c r="I12" s="11">
        <f>IF(A12="","",OpeningBank+SUMIFS(G$6:G12,E$6:E12,"Bank")-SUMIFS(H$6:H12,E$6:E12,"Bank"))</f>
        <v/>
      </c>
      <c r="J12" s="11">
        <f>IF(A12="","",OpeningCash+SUMIFS(G$6:G12,E$6:E12,"Cash")-SUMIFS(H$6:H12,E$6:E12,"Cash"))</f>
        <v/>
      </c>
    </row>
    <row r="13">
      <c r="A13" s="12" t="n"/>
      <c r="B13" s="13" t="n"/>
      <c r="C13" s="13" t="n"/>
      <c r="D13" s="13" t="n"/>
      <c r="E13" s="13" t="n"/>
      <c r="F13" s="13" t="n"/>
      <c r="G13" s="14" t="n"/>
      <c r="H13" s="14" t="n"/>
      <c r="I13" s="14">
        <f>IF(A13="","",OpeningBank+SUMIFS(G$6:G13,E$6:E13,"Bank")-SUMIFS(H$6:H13,E$6:E13,"Bank"))</f>
        <v/>
      </c>
      <c r="J13" s="14">
        <f>IF(A13="","",OpeningCash+SUMIFS(G$6:G13,E$6:E13,"Cash")-SUMIFS(H$6:H13,E$6:E13,"Cash"))</f>
        <v/>
      </c>
      <c r="K13" s="13" t="n"/>
    </row>
    <row r="14">
      <c r="A14" s="10" t="n"/>
      <c r="G14" s="11" t="n"/>
      <c r="H14" s="11" t="n"/>
      <c r="I14" s="11">
        <f>IF(A14="","",OpeningBank+SUMIFS(G$6:G14,E$6:E14,"Bank")-SUMIFS(H$6:H14,E$6:E14,"Bank"))</f>
        <v/>
      </c>
      <c r="J14" s="11">
        <f>IF(A14="","",OpeningCash+SUMIFS(G$6:G14,E$6:E14,"Cash")-SUMIFS(H$6:H14,E$6:E14,"Cash"))</f>
        <v/>
      </c>
    </row>
    <row r="15">
      <c r="A15" s="12" t="n"/>
      <c r="B15" s="13" t="n"/>
      <c r="C15" s="13" t="n"/>
      <c r="D15" s="13" t="n"/>
      <c r="E15" s="13" t="n"/>
      <c r="F15" s="13" t="n"/>
      <c r="G15" s="14" t="n"/>
      <c r="H15" s="14" t="n"/>
      <c r="I15" s="14">
        <f>IF(A15="","",OpeningBank+SUMIFS(G$6:G15,E$6:E15,"Bank")-SUMIFS(H$6:H15,E$6:E15,"Bank"))</f>
        <v/>
      </c>
      <c r="J15" s="14">
        <f>IF(A15="","",OpeningCash+SUMIFS(G$6:G15,E$6:E15,"Cash")-SUMIFS(H$6:H15,E$6:E15,"Cash"))</f>
        <v/>
      </c>
      <c r="K15" s="13" t="n"/>
    </row>
    <row r="16">
      <c r="A16" s="10" t="n"/>
      <c r="G16" s="11" t="n"/>
      <c r="H16" s="11" t="n"/>
      <c r="I16" s="11">
        <f>IF(A16="","",OpeningBank+SUMIFS(G$6:G16,E$6:E16,"Bank")-SUMIFS(H$6:H16,E$6:E16,"Bank"))</f>
        <v/>
      </c>
      <c r="J16" s="11">
        <f>IF(A16="","",OpeningCash+SUMIFS(G$6:G16,E$6:E16,"Cash")-SUMIFS(H$6:H16,E$6:E16,"Cash"))</f>
        <v/>
      </c>
    </row>
    <row r="17">
      <c r="A17" s="12" t="n"/>
      <c r="B17" s="13" t="n"/>
      <c r="C17" s="13" t="n"/>
      <c r="D17" s="13" t="n"/>
      <c r="E17" s="13" t="n"/>
      <c r="F17" s="13" t="n"/>
      <c r="G17" s="14" t="n"/>
      <c r="H17" s="14" t="n"/>
      <c r="I17" s="14">
        <f>IF(A17="","",OpeningBank+SUMIFS(G$6:G17,E$6:E17,"Bank")-SUMIFS(H$6:H17,E$6:E17,"Bank"))</f>
        <v/>
      </c>
      <c r="J17" s="14">
        <f>IF(A17="","",OpeningCash+SUMIFS(G$6:G17,E$6:E17,"Cash")-SUMIFS(H$6:H17,E$6:E17,"Cash"))</f>
        <v/>
      </c>
      <c r="K17" s="13" t="n"/>
    </row>
    <row r="18">
      <c r="A18" s="10" t="n"/>
      <c r="G18" s="11" t="n"/>
      <c r="H18" s="11" t="n"/>
      <c r="I18" s="11">
        <f>IF(A18="","",OpeningBank+SUMIFS(G$6:G18,E$6:E18,"Bank")-SUMIFS(H$6:H18,E$6:E18,"Bank"))</f>
        <v/>
      </c>
      <c r="J18" s="11">
        <f>IF(A18="","",OpeningCash+SUMIFS(G$6:G18,E$6:E18,"Cash")-SUMIFS(H$6:H18,E$6:E18,"Cash"))</f>
        <v/>
      </c>
    </row>
    <row r="19">
      <c r="A19" s="12" t="n"/>
      <c r="B19" s="13" t="n"/>
      <c r="C19" s="13" t="n"/>
      <c r="D19" s="13" t="n"/>
      <c r="E19" s="13" t="n"/>
      <c r="F19" s="13" t="n"/>
      <c r="G19" s="14" t="n"/>
      <c r="H19" s="14" t="n"/>
      <c r="I19" s="14">
        <f>IF(A19="","",OpeningBank+SUMIFS(G$6:G19,E$6:E19,"Bank")-SUMIFS(H$6:H19,E$6:E19,"Bank"))</f>
        <v/>
      </c>
      <c r="J19" s="14">
        <f>IF(A19="","",OpeningCash+SUMIFS(G$6:G19,E$6:E19,"Cash")-SUMIFS(H$6:H19,E$6:E19,"Cash"))</f>
        <v/>
      </c>
      <c r="K19" s="13" t="n"/>
    </row>
    <row r="20">
      <c r="A20" s="10" t="n"/>
      <c r="G20" s="11" t="n"/>
      <c r="H20" s="11" t="n"/>
      <c r="I20" s="11">
        <f>IF(A20="","",OpeningBank+SUMIFS(G$6:G20,E$6:E20,"Bank")-SUMIFS(H$6:H20,E$6:E20,"Bank"))</f>
        <v/>
      </c>
      <c r="J20" s="11">
        <f>IF(A20="","",OpeningCash+SUMIFS(G$6:G20,E$6:E20,"Cash")-SUMIFS(H$6:H20,E$6:E20,"Cash"))</f>
        <v/>
      </c>
    </row>
    <row r="21">
      <c r="A21" s="12" t="n"/>
      <c r="B21" s="13" t="n"/>
      <c r="C21" s="13" t="n"/>
      <c r="D21" s="13" t="n"/>
      <c r="E21" s="13" t="n"/>
      <c r="F21" s="13" t="n"/>
      <c r="G21" s="14" t="n"/>
      <c r="H21" s="14" t="n"/>
      <c r="I21" s="14">
        <f>IF(A21="","",OpeningBank+SUMIFS(G$6:G21,E$6:E21,"Bank")-SUMIFS(H$6:H21,E$6:E21,"Bank"))</f>
        <v/>
      </c>
      <c r="J21" s="14">
        <f>IF(A21="","",OpeningCash+SUMIFS(G$6:G21,E$6:E21,"Cash")-SUMIFS(H$6:H21,E$6:E21,"Cash"))</f>
        <v/>
      </c>
      <c r="K21" s="13" t="n"/>
    </row>
    <row r="22">
      <c r="A22" s="10" t="n"/>
      <c r="G22" s="11" t="n"/>
      <c r="H22" s="11" t="n"/>
      <c r="I22" s="11">
        <f>IF(A22="","",OpeningBank+SUMIFS(G$6:G22,E$6:E22,"Bank")-SUMIFS(H$6:H22,E$6:E22,"Bank"))</f>
        <v/>
      </c>
      <c r="J22" s="11">
        <f>IF(A22="","",OpeningCash+SUMIFS(G$6:G22,E$6:E22,"Cash")-SUMIFS(H$6:H22,E$6:E22,"Cash"))</f>
        <v/>
      </c>
    </row>
    <row r="23">
      <c r="A23" s="12" t="n"/>
      <c r="B23" s="13" t="n"/>
      <c r="C23" s="13" t="n"/>
      <c r="D23" s="13" t="n"/>
      <c r="E23" s="13" t="n"/>
      <c r="F23" s="13" t="n"/>
      <c r="G23" s="14" t="n"/>
      <c r="H23" s="14" t="n"/>
      <c r="I23" s="14">
        <f>IF(A23="","",OpeningBank+SUMIFS(G$6:G23,E$6:E23,"Bank")-SUMIFS(H$6:H23,E$6:E23,"Bank"))</f>
        <v/>
      </c>
      <c r="J23" s="14">
        <f>IF(A23="","",OpeningCash+SUMIFS(G$6:G23,E$6:E23,"Cash")-SUMIFS(H$6:H23,E$6:E23,"Cash"))</f>
        <v/>
      </c>
      <c r="K23" s="13" t="n"/>
    </row>
    <row r="24">
      <c r="A24" s="10" t="n"/>
      <c r="G24" s="11" t="n"/>
      <c r="H24" s="11" t="n"/>
      <c r="I24" s="11">
        <f>IF(A24="","",OpeningBank+SUMIFS(G$6:G24,E$6:E24,"Bank")-SUMIFS(H$6:H24,E$6:E24,"Bank"))</f>
        <v/>
      </c>
      <c r="J24" s="11">
        <f>IF(A24="","",OpeningCash+SUMIFS(G$6:G24,E$6:E24,"Cash")-SUMIFS(H$6:H24,E$6:E24,"Cash"))</f>
        <v/>
      </c>
    </row>
    <row r="25">
      <c r="A25" s="12" t="n"/>
      <c r="B25" s="13" t="n"/>
      <c r="C25" s="13" t="n"/>
      <c r="D25" s="13" t="n"/>
      <c r="E25" s="13" t="n"/>
      <c r="F25" s="13" t="n"/>
      <c r="G25" s="14" t="n"/>
      <c r="H25" s="14" t="n"/>
      <c r="I25" s="14">
        <f>IF(A25="","",OpeningBank+SUMIFS(G$6:G25,E$6:E25,"Bank")-SUMIFS(H$6:H25,E$6:E25,"Bank"))</f>
        <v/>
      </c>
      <c r="J25" s="14">
        <f>IF(A25="","",OpeningCash+SUMIFS(G$6:G25,E$6:E25,"Cash")-SUMIFS(H$6:H25,E$6:E25,"Cash"))</f>
        <v/>
      </c>
      <c r="K25" s="13" t="n"/>
    </row>
    <row r="26">
      <c r="A26" s="10" t="n"/>
      <c r="G26" s="11" t="n"/>
      <c r="H26" s="11" t="n"/>
      <c r="I26" s="11">
        <f>IF(A26="","",OpeningBank+SUMIFS(G$6:G26,E$6:E26,"Bank")-SUMIFS(H$6:H26,E$6:E26,"Bank"))</f>
        <v/>
      </c>
      <c r="J26" s="11">
        <f>IF(A26="","",OpeningCash+SUMIFS(G$6:G26,E$6:E26,"Cash")-SUMIFS(H$6:H26,E$6:E26,"Cash"))</f>
        <v/>
      </c>
    </row>
    <row r="27">
      <c r="A27" s="12" t="n"/>
      <c r="B27" s="13" t="n"/>
      <c r="C27" s="13" t="n"/>
      <c r="D27" s="13" t="n"/>
      <c r="E27" s="13" t="n"/>
      <c r="F27" s="13" t="n"/>
      <c r="G27" s="14" t="n"/>
      <c r="H27" s="14" t="n"/>
      <c r="I27" s="14">
        <f>IF(A27="","",OpeningBank+SUMIFS(G$6:G27,E$6:E27,"Bank")-SUMIFS(H$6:H27,E$6:E27,"Bank"))</f>
        <v/>
      </c>
      <c r="J27" s="14">
        <f>IF(A27="","",OpeningCash+SUMIFS(G$6:G27,E$6:E27,"Cash")-SUMIFS(H$6:H27,E$6:E27,"Cash"))</f>
        <v/>
      </c>
      <c r="K27" s="13" t="n"/>
    </row>
    <row r="28">
      <c r="A28" s="10" t="n"/>
      <c r="G28" s="11" t="n"/>
      <c r="H28" s="11" t="n"/>
      <c r="I28" s="11">
        <f>IF(A28="","",OpeningBank+SUMIFS(G$6:G28,E$6:E28,"Bank")-SUMIFS(H$6:H28,E$6:E28,"Bank"))</f>
        <v/>
      </c>
      <c r="J28" s="11">
        <f>IF(A28="","",OpeningCash+SUMIFS(G$6:G28,E$6:E28,"Cash")-SUMIFS(H$6:H28,E$6:E28,"Cash"))</f>
        <v/>
      </c>
    </row>
    <row r="29">
      <c r="A29" s="12" t="n"/>
      <c r="B29" s="13" t="n"/>
      <c r="C29" s="13" t="n"/>
      <c r="D29" s="13" t="n"/>
      <c r="E29" s="13" t="n"/>
      <c r="F29" s="13" t="n"/>
      <c r="G29" s="14" t="n"/>
      <c r="H29" s="14" t="n"/>
      <c r="I29" s="14">
        <f>IF(A29="","",OpeningBank+SUMIFS(G$6:G29,E$6:E29,"Bank")-SUMIFS(H$6:H29,E$6:E29,"Bank"))</f>
        <v/>
      </c>
      <c r="J29" s="14">
        <f>IF(A29="","",OpeningCash+SUMIFS(G$6:G29,E$6:E29,"Cash")-SUMIFS(H$6:H29,E$6:E29,"Cash"))</f>
        <v/>
      </c>
      <c r="K29" s="13" t="n"/>
    </row>
    <row r="30">
      <c r="A30" s="10" t="n"/>
      <c r="G30" s="11" t="n"/>
      <c r="H30" s="11" t="n"/>
      <c r="I30" s="11">
        <f>IF(A30="","",OpeningBank+SUMIFS(G$6:G30,E$6:E30,"Bank")-SUMIFS(H$6:H30,E$6:E30,"Bank"))</f>
        <v/>
      </c>
      <c r="J30" s="11">
        <f>IF(A30="","",OpeningCash+SUMIFS(G$6:G30,E$6:E30,"Cash")-SUMIFS(H$6:H30,E$6:E30,"Cash"))</f>
        <v/>
      </c>
    </row>
    <row r="31">
      <c r="A31" s="12" t="n"/>
      <c r="B31" s="13" t="n"/>
      <c r="C31" s="13" t="n"/>
      <c r="D31" s="13" t="n"/>
      <c r="E31" s="13" t="n"/>
      <c r="F31" s="13" t="n"/>
      <c r="G31" s="14" t="n"/>
      <c r="H31" s="14" t="n"/>
      <c r="I31" s="14">
        <f>IF(A31="","",OpeningBank+SUMIFS(G$6:G31,E$6:E31,"Bank")-SUMIFS(H$6:H31,E$6:E31,"Bank"))</f>
        <v/>
      </c>
      <c r="J31" s="14">
        <f>IF(A31="","",OpeningCash+SUMIFS(G$6:G31,E$6:E31,"Cash")-SUMIFS(H$6:H31,E$6:E31,"Cash"))</f>
        <v/>
      </c>
      <c r="K31" s="13" t="n"/>
    </row>
    <row r="32">
      <c r="A32" s="10" t="n"/>
      <c r="G32" s="11" t="n"/>
      <c r="H32" s="11" t="n"/>
      <c r="I32" s="11">
        <f>IF(A32="","",OpeningBank+SUMIFS(G$6:G32,E$6:E32,"Bank")-SUMIFS(H$6:H32,E$6:E32,"Bank"))</f>
        <v/>
      </c>
      <c r="J32" s="11">
        <f>IF(A32="","",OpeningCash+SUMIFS(G$6:G32,E$6:E32,"Cash")-SUMIFS(H$6:H32,E$6:E32,"Cash"))</f>
        <v/>
      </c>
    </row>
    <row r="33">
      <c r="A33" s="12" t="n"/>
      <c r="B33" s="13" t="n"/>
      <c r="C33" s="13" t="n"/>
      <c r="D33" s="13" t="n"/>
      <c r="E33" s="13" t="n"/>
      <c r="F33" s="13" t="n"/>
      <c r="G33" s="14" t="n"/>
      <c r="H33" s="14" t="n"/>
      <c r="I33" s="14">
        <f>IF(A33="","",OpeningBank+SUMIFS(G$6:G33,E$6:E33,"Bank")-SUMIFS(H$6:H33,E$6:E33,"Bank"))</f>
        <v/>
      </c>
      <c r="J33" s="14">
        <f>IF(A33="","",OpeningCash+SUMIFS(G$6:G33,E$6:E33,"Cash")-SUMIFS(H$6:H33,E$6:E33,"Cash"))</f>
        <v/>
      </c>
      <c r="K33" s="13" t="n"/>
    </row>
    <row r="34">
      <c r="A34" s="10" t="n"/>
      <c r="G34" s="11" t="n"/>
      <c r="H34" s="11" t="n"/>
      <c r="I34" s="11">
        <f>IF(A34="","",OpeningBank+SUMIFS(G$6:G34,E$6:E34,"Bank")-SUMIFS(H$6:H34,E$6:E34,"Bank"))</f>
        <v/>
      </c>
      <c r="J34" s="11">
        <f>IF(A34="","",OpeningCash+SUMIFS(G$6:G34,E$6:E34,"Cash")-SUMIFS(H$6:H34,E$6:E34,"Cash"))</f>
        <v/>
      </c>
    </row>
    <row r="35">
      <c r="A35" s="12" t="n"/>
      <c r="B35" s="13" t="n"/>
      <c r="C35" s="13" t="n"/>
      <c r="D35" s="13" t="n"/>
      <c r="E35" s="13" t="n"/>
      <c r="F35" s="13" t="n"/>
      <c r="G35" s="14" t="n"/>
      <c r="H35" s="14" t="n"/>
      <c r="I35" s="14">
        <f>IF(A35="","",OpeningBank+SUMIFS(G$6:G35,E$6:E35,"Bank")-SUMIFS(H$6:H35,E$6:E35,"Bank"))</f>
        <v/>
      </c>
      <c r="J35" s="14">
        <f>IF(A35="","",OpeningCash+SUMIFS(G$6:G35,E$6:E35,"Cash")-SUMIFS(H$6:H35,E$6:E35,"Cash"))</f>
        <v/>
      </c>
      <c r="K35" s="13" t="n"/>
    </row>
    <row r="36">
      <c r="A36" s="10" t="n"/>
      <c r="G36" s="11" t="n"/>
      <c r="H36" s="11" t="n"/>
      <c r="I36" s="11">
        <f>IF(A36="","",OpeningBank+SUMIFS(G$6:G36,E$6:E36,"Bank")-SUMIFS(H$6:H36,E$6:E36,"Bank"))</f>
        <v/>
      </c>
      <c r="J36" s="11">
        <f>IF(A36="","",OpeningCash+SUMIFS(G$6:G36,E$6:E36,"Cash")-SUMIFS(H$6:H36,E$6:E36,"Cash"))</f>
        <v/>
      </c>
    </row>
    <row r="37">
      <c r="A37" s="12" t="n"/>
      <c r="B37" s="13" t="n"/>
      <c r="C37" s="13" t="n"/>
      <c r="D37" s="13" t="n"/>
      <c r="E37" s="13" t="n"/>
      <c r="F37" s="13" t="n"/>
      <c r="G37" s="14" t="n"/>
      <c r="H37" s="14" t="n"/>
      <c r="I37" s="14">
        <f>IF(A37="","",OpeningBank+SUMIFS(G$6:G37,E$6:E37,"Bank")-SUMIFS(H$6:H37,E$6:E37,"Bank"))</f>
        <v/>
      </c>
      <c r="J37" s="14">
        <f>IF(A37="","",OpeningCash+SUMIFS(G$6:G37,E$6:E37,"Cash")-SUMIFS(H$6:H37,E$6:E37,"Cash"))</f>
        <v/>
      </c>
      <c r="K37" s="13" t="n"/>
    </row>
    <row r="38">
      <c r="A38" s="10" t="n"/>
      <c r="G38" s="11" t="n"/>
      <c r="H38" s="11" t="n"/>
      <c r="I38" s="11">
        <f>IF(A38="","",OpeningBank+SUMIFS(G$6:G38,E$6:E38,"Bank")-SUMIFS(H$6:H38,E$6:E38,"Bank"))</f>
        <v/>
      </c>
      <c r="J38" s="11">
        <f>IF(A38="","",OpeningCash+SUMIFS(G$6:G38,E$6:E38,"Cash")-SUMIFS(H$6:H38,E$6:E38,"Cash"))</f>
        <v/>
      </c>
    </row>
    <row r="39">
      <c r="A39" s="12" t="n"/>
      <c r="B39" s="13" t="n"/>
      <c r="C39" s="13" t="n"/>
      <c r="D39" s="13" t="n"/>
      <c r="E39" s="13" t="n"/>
      <c r="F39" s="13" t="n"/>
      <c r="G39" s="14" t="n"/>
      <c r="H39" s="14" t="n"/>
      <c r="I39" s="14">
        <f>IF(A39="","",OpeningBank+SUMIFS(G$6:G39,E$6:E39,"Bank")-SUMIFS(H$6:H39,E$6:E39,"Bank"))</f>
        <v/>
      </c>
      <c r="J39" s="14">
        <f>IF(A39="","",OpeningCash+SUMIFS(G$6:G39,E$6:E39,"Cash")-SUMIFS(H$6:H39,E$6:E39,"Cash"))</f>
        <v/>
      </c>
      <c r="K39" s="13" t="n"/>
    </row>
    <row r="40">
      <c r="A40" s="10" t="n"/>
      <c r="G40" s="11" t="n"/>
      <c r="H40" s="11" t="n"/>
      <c r="I40" s="11">
        <f>IF(A40="","",OpeningBank+SUMIFS(G$6:G40,E$6:E40,"Bank")-SUMIFS(H$6:H40,E$6:E40,"Bank"))</f>
        <v/>
      </c>
      <c r="J40" s="11">
        <f>IF(A40="","",OpeningCash+SUMIFS(G$6:G40,E$6:E40,"Cash")-SUMIFS(H$6:H40,E$6:E40,"Cash"))</f>
        <v/>
      </c>
    </row>
    <row r="41">
      <c r="A41" s="12" t="n"/>
      <c r="B41" s="13" t="n"/>
      <c r="C41" s="13" t="n"/>
      <c r="D41" s="13" t="n"/>
      <c r="E41" s="13" t="n"/>
      <c r="F41" s="13" t="n"/>
      <c r="G41" s="14" t="n"/>
      <c r="H41" s="14" t="n"/>
      <c r="I41" s="14">
        <f>IF(A41="","",OpeningBank+SUMIFS(G$6:G41,E$6:E41,"Bank")-SUMIFS(H$6:H41,E$6:E41,"Bank"))</f>
        <v/>
      </c>
      <c r="J41" s="14">
        <f>IF(A41="","",OpeningCash+SUMIFS(G$6:G41,E$6:E41,"Cash")-SUMIFS(H$6:H41,E$6:E41,"Cash"))</f>
        <v/>
      </c>
      <c r="K41" s="13" t="n"/>
    </row>
    <row r="42">
      <c r="A42" s="10" t="n"/>
      <c r="G42" s="11" t="n"/>
      <c r="H42" s="11" t="n"/>
      <c r="I42" s="11">
        <f>IF(A42="","",OpeningBank+SUMIFS(G$6:G42,E$6:E42,"Bank")-SUMIFS(H$6:H42,E$6:E42,"Bank"))</f>
        <v/>
      </c>
      <c r="J42" s="11">
        <f>IF(A42="","",OpeningCash+SUMIFS(G$6:G42,E$6:E42,"Cash")-SUMIFS(H$6:H42,E$6:E42,"Cash"))</f>
        <v/>
      </c>
    </row>
    <row r="43">
      <c r="A43" s="12" t="n"/>
      <c r="B43" s="13" t="n"/>
      <c r="C43" s="13" t="n"/>
      <c r="D43" s="13" t="n"/>
      <c r="E43" s="13" t="n"/>
      <c r="F43" s="13" t="n"/>
      <c r="G43" s="14" t="n"/>
      <c r="H43" s="14" t="n"/>
      <c r="I43" s="14">
        <f>IF(A43="","",OpeningBank+SUMIFS(G$6:G43,E$6:E43,"Bank")-SUMIFS(H$6:H43,E$6:E43,"Bank"))</f>
        <v/>
      </c>
      <c r="J43" s="14">
        <f>IF(A43="","",OpeningCash+SUMIFS(G$6:G43,E$6:E43,"Cash")-SUMIFS(H$6:H43,E$6:E43,"Cash"))</f>
        <v/>
      </c>
      <c r="K43" s="13" t="n"/>
    </row>
    <row r="44">
      <c r="A44" s="10" t="n"/>
      <c r="G44" s="11" t="n"/>
      <c r="H44" s="11" t="n"/>
      <c r="I44" s="11">
        <f>IF(A44="","",OpeningBank+SUMIFS(G$6:G44,E$6:E44,"Bank")-SUMIFS(H$6:H44,E$6:E44,"Bank"))</f>
        <v/>
      </c>
      <c r="J44" s="11">
        <f>IF(A44="","",OpeningCash+SUMIFS(G$6:G44,E$6:E44,"Cash")-SUMIFS(H$6:H44,E$6:E44,"Cash"))</f>
        <v/>
      </c>
    </row>
    <row r="45">
      <c r="A45" s="12" t="n"/>
      <c r="B45" s="13" t="n"/>
      <c r="C45" s="13" t="n"/>
      <c r="D45" s="13" t="n"/>
      <c r="E45" s="13" t="n"/>
      <c r="F45" s="13" t="n"/>
      <c r="G45" s="14" t="n"/>
      <c r="H45" s="14" t="n"/>
      <c r="I45" s="14">
        <f>IF(A45="","",OpeningBank+SUMIFS(G$6:G45,E$6:E45,"Bank")-SUMIFS(H$6:H45,E$6:E45,"Bank"))</f>
        <v/>
      </c>
      <c r="J45" s="14">
        <f>IF(A45="","",OpeningCash+SUMIFS(G$6:G45,E$6:E45,"Cash")-SUMIFS(H$6:H45,E$6:E45,"Cash"))</f>
        <v/>
      </c>
      <c r="K45" s="13" t="n"/>
    </row>
    <row r="46">
      <c r="A46" s="10" t="n"/>
      <c r="G46" s="11" t="n"/>
      <c r="H46" s="11" t="n"/>
      <c r="I46" s="11">
        <f>IF(A46="","",OpeningBank+SUMIFS(G$6:G46,E$6:E46,"Bank")-SUMIFS(H$6:H46,E$6:E46,"Bank"))</f>
        <v/>
      </c>
      <c r="J46" s="11">
        <f>IF(A46="","",OpeningCash+SUMIFS(G$6:G46,E$6:E46,"Cash")-SUMIFS(H$6:H46,E$6:E46,"Cash"))</f>
        <v/>
      </c>
    </row>
    <row r="47">
      <c r="A47" s="12" t="n"/>
      <c r="B47" s="13" t="n"/>
      <c r="C47" s="13" t="n"/>
      <c r="D47" s="13" t="n"/>
      <c r="E47" s="13" t="n"/>
      <c r="F47" s="13" t="n"/>
      <c r="G47" s="14" t="n"/>
      <c r="H47" s="14" t="n"/>
      <c r="I47" s="14">
        <f>IF(A47="","",OpeningBank+SUMIFS(G$6:G47,E$6:E47,"Bank")-SUMIFS(H$6:H47,E$6:E47,"Bank"))</f>
        <v/>
      </c>
      <c r="J47" s="14">
        <f>IF(A47="","",OpeningCash+SUMIFS(G$6:G47,E$6:E47,"Cash")-SUMIFS(H$6:H47,E$6:E47,"Cash"))</f>
        <v/>
      </c>
      <c r="K47" s="13" t="n"/>
    </row>
    <row r="48">
      <c r="A48" s="10" t="n"/>
      <c r="G48" s="11" t="n"/>
      <c r="H48" s="11" t="n"/>
      <c r="I48" s="11">
        <f>IF(A48="","",OpeningBank+SUMIFS(G$6:G48,E$6:E48,"Bank")-SUMIFS(H$6:H48,E$6:E48,"Bank"))</f>
        <v/>
      </c>
      <c r="J48" s="11">
        <f>IF(A48="","",OpeningCash+SUMIFS(G$6:G48,E$6:E48,"Cash")-SUMIFS(H$6:H48,E$6:E48,"Cash"))</f>
        <v/>
      </c>
    </row>
    <row r="49">
      <c r="A49" s="12" t="n"/>
      <c r="B49" s="13" t="n"/>
      <c r="C49" s="13" t="n"/>
      <c r="D49" s="13" t="n"/>
      <c r="E49" s="13" t="n"/>
      <c r="F49" s="13" t="n"/>
      <c r="G49" s="14" t="n"/>
      <c r="H49" s="14" t="n"/>
      <c r="I49" s="14">
        <f>IF(A49="","",OpeningBank+SUMIFS(G$6:G49,E$6:E49,"Bank")-SUMIFS(H$6:H49,E$6:E49,"Bank"))</f>
        <v/>
      </c>
      <c r="J49" s="14">
        <f>IF(A49="","",OpeningCash+SUMIFS(G$6:G49,E$6:E49,"Cash")-SUMIFS(H$6:H49,E$6:E49,"Cash"))</f>
        <v/>
      </c>
      <c r="K49" s="13" t="n"/>
    </row>
    <row r="50">
      <c r="A50" s="10" t="n"/>
      <c r="G50" s="11" t="n"/>
      <c r="H50" s="11" t="n"/>
      <c r="I50" s="11">
        <f>IF(A50="","",OpeningBank+SUMIFS(G$6:G50,E$6:E50,"Bank")-SUMIFS(H$6:H50,E$6:E50,"Bank"))</f>
        <v/>
      </c>
      <c r="J50" s="11">
        <f>IF(A50="","",OpeningCash+SUMIFS(G$6:G50,E$6:E50,"Cash")-SUMIFS(H$6:H50,E$6:E50,"Cash"))</f>
        <v/>
      </c>
    </row>
    <row r="51">
      <c r="A51" s="12" t="n"/>
      <c r="B51" s="13" t="n"/>
      <c r="C51" s="13" t="n"/>
      <c r="D51" s="13" t="n"/>
      <c r="E51" s="13" t="n"/>
      <c r="F51" s="13" t="n"/>
      <c r="G51" s="14" t="n"/>
      <c r="H51" s="14" t="n"/>
      <c r="I51" s="14">
        <f>IF(A51="","",OpeningBank+SUMIFS(G$6:G51,E$6:E51,"Bank")-SUMIFS(H$6:H51,E$6:E51,"Bank"))</f>
        <v/>
      </c>
      <c r="J51" s="14">
        <f>IF(A51="","",OpeningCash+SUMIFS(G$6:G51,E$6:E51,"Cash")-SUMIFS(H$6:H51,E$6:E51,"Cash"))</f>
        <v/>
      </c>
      <c r="K51" s="13" t="n"/>
    </row>
    <row r="52">
      <c r="A52" s="10" t="n"/>
      <c r="G52" s="11" t="n"/>
      <c r="H52" s="11" t="n"/>
      <c r="I52" s="11">
        <f>IF(A52="","",OpeningBank+SUMIFS(G$6:G52,E$6:E52,"Bank")-SUMIFS(H$6:H52,E$6:E52,"Bank"))</f>
        <v/>
      </c>
      <c r="J52" s="11">
        <f>IF(A52="","",OpeningCash+SUMIFS(G$6:G52,E$6:E52,"Cash")-SUMIFS(H$6:H52,E$6:E52,"Cash"))</f>
        <v/>
      </c>
    </row>
    <row r="53">
      <c r="A53" s="12" t="n"/>
      <c r="B53" s="13" t="n"/>
      <c r="C53" s="13" t="n"/>
      <c r="D53" s="13" t="n"/>
      <c r="E53" s="13" t="n"/>
      <c r="F53" s="13" t="n"/>
      <c r="G53" s="14" t="n"/>
      <c r="H53" s="14" t="n"/>
      <c r="I53" s="14">
        <f>IF(A53="","",OpeningBank+SUMIFS(G$6:G53,E$6:E53,"Bank")-SUMIFS(H$6:H53,E$6:E53,"Bank"))</f>
        <v/>
      </c>
      <c r="J53" s="14">
        <f>IF(A53="","",OpeningCash+SUMIFS(G$6:G53,E$6:E53,"Cash")-SUMIFS(H$6:H53,E$6:E53,"Cash"))</f>
        <v/>
      </c>
      <c r="K53" s="13" t="n"/>
    </row>
    <row r="54">
      <c r="A54" s="10" t="n"/>
      <c r="G54" s="11" t="n"/>
      <c r="H54" s="11" t="n"/>
      <c r="I54" s="11">
        <f>IF(A54="","",OpeningBank+SUMIFS(G$6:G54,E$6:E54,"Bank")-SUMIFS(H$6:H54,E$6:E54,"Bank"))</f>
        <v/>
      </c>
      <c r="J54" s="11">
        <f>IF(A54="","",OpeningCash+SUMIFS(G$6:G54,E$6:E54,"Cash")-SUMIFS(H$6:H54,E$6:E54,"Cash"))</f>
        <v/>
      </c>
    </row>
    <row r="55">
      <c r="A55" s="12" t="n"/>
      <c r="B55" s="13" t="n"/>
      <c r="C55" s="13" t="n"/>
      <c r="D55" s="13" t="n"/>
      <c r="E55" s="13" t="n"/>
      <c r="F55" s="13" t="n"/>
      <c r="G55" s="14" t="n"/>
      <c r="H55" s="14" t="n"/>
      <c r="I55" s="14">
        <f>IF(A55="","",OpeningBank+SUMIFS(G$6:G55,E$6:E55,"Bank")-SUMIFS(H$6:H55,E$6:E55,"Bank"))</f>
        <v/>
      </c>
      <c r="J55" s="14">
        <f>IF(A55="","",OpeningCash+SUMIFS(G$6:G55,E$6:E55,"Cash")-SUMIFS(H$6:H55,E$6:E55,"Cash"))</f>
        <v/>
      </c>
      <c r="K55" s="13" t="n"/>
    </row>
    <row r="56">
      <c r="A56" s="10" t="n"/>
      <c r="G56" s="11" t="n"/>
      <c r="H56" s="11" t="n"/>
      <c r="I56" s="11">
        <f>IF(A56="","",OpeningBank+SUMIFS(G$6:G56,E$6:E56,"Bank")-SUMIFS(H$6:H56,E$6:E56,"Bank"))</f>
        <v/>
      </c>
      <c r="J56" s="11">
        <f>IF(A56="","",OpeningCash+SUMIFS(G$6:G56,E$6:E56,"Cash")-SUMIFS(H$6:H56,E$6:E56,"Cash"))</f>
        <v/>
      </c>
    </row>
    <row r="57">
      <c r="A57" s="12" t="n"/>
      <c r="B57" s="13" t="n"/>
      <c r="C57" s="13" t="n"/>
      <c r="D57" s="13" t="n"/>
      <c r="E57" s="13" t="n"/>
      <c r="F57" s="13" t="n"/>
      <c r="G57" s="14" t="n"/>
      <c r="H57" s="14" t="n"/>
      <c r="I57" s="14">
        <f>IF(A57="","",OpeningBank+SUMIFS(G$6:G57,E$6:E57,"Bank")-SUMIFS(H$6:H57,E$6:E57,"Bank"))</f>
        <v/>
      </c>
      <c r="J57" s="14">
        <f>IF(A57="","",OpeningCash+SUMIFS(G$6:G57,E$6:E57,"Cash")-SUMIFS(H$6:H57,E$6:E57,"Cash"))</f>
        <v/>
      </c>
      <c r="K57" s="13" t="n"/>
    </row>
    <row r="58">
      <c r="A58" s="10" t="n"/>
      <c r="G58" s="11" t="n"/>
      <c r="H58" s="11" t="n"/>
      <c r="I58" s="11">
        <f>IF(A58="","",OpeningBank+SUMIFS(G$6:G58,E$6:E58,"Bank")-SUMIFS(H$6:H58,E$6:E58,"Bank"))</f>
        <v/>
      </c>
      <c r="J58" s="11">
        <f>IF(A58="","",OpeningCash+SUMIFS(G$6:G58,E$6:E58,"Cash")-SUMIFS(H$6:H58,E$6:E58,"Cash"))</f>
        <v/>
      </c>
    </row>
    <row r="59">
      <c r="A59" s="12" t="n"/>
      <c r="B59" s="13" t="n"/>
      <c r="C59" s="13" t="n"/>
      <c r="D59" s="13" t="n"/>
      <c r="E59" s="13" t="n"/>
      <c r="F59" s="13" t="n"/>
      <c r="G59" s="14" t="n"/>
      <c r="H59" s="14" t="n"/>
      <c r="I59" s="14">
        <f>IF(A59="","",OpeningBank+SUMIFS(G$6:G59,E$6:E59,"Bank")-SUMIFS(H$6:H59,E$6:E59,"Bank"))</f>
        <v/>
      </c>
      <c r="J59" s="14">
        <f>IF(A59="","",OpeningCash+SUMIFS(G$6:G59,E$6:E59,"Cash")-SUMIFS(H$6:H59,E$6:E59,"Cash"))</f>
        <v/>
      </c>
      <c r="K59" s="13" t="n"/>
    </row>
    <row r="60">
      <c r="A60" s="10" t="n"/>
      <c r="G60" s="11" t="n"/>
      <c r="H60" s="11" t="n"/>
      <c r="I60" s="11">
        <f>IF(A60="","",OpeningBank+SUMIFS(G$6:G60,E$6:E60,"Bank")-SUMIFS(H$6:H60,E$6:E60,"Bank"))</f>
        <v/>
      </c>
      <c r="J60" s="11">
        <f>IF(A60="","",OpeningCash+SUMIFS(G$6:G60,E$6:E60,"Cash")-SUMIFS(H$6:H60,E$6:E60,"Cash"))</f>
        <v/>
      </c>
    </row>
    <row r="61">
      <c r="A61" s="12" t="n"/>
      <c r="B61" s="13" t="n"/>
      <c r="C61" s="13" t="n"/>
      <c r="D61" s="13" t="n"/>
      <c r="E61" s="13" t="n"/>
      <c r="F61" s="13" t="n"/>
      <c r="G61" s="14" t="n"/>
      <c r="H61" s="14" t="n"/>
      <c r="I61" s="14">
        <f>IF(A61="","",OpeningBank+SUMIFS(G$6:G61,E$6:E61,"Bank")-SUMIFS(H$6:H61,E$6:E61,"Bank"))</f>
        <v/>
      </c>
      <c r="J61" s="14">
        <f>IF(A61="","",OpeningCash+SUMIFS(G$6:G61,E$6:E61,"Cash")-SUMIFS(H$6:H61,E$6:E61,"Cash"))</f>
        <v/>
      </c>
      <c r="K61" s="13" t="n"/>
    </row>
    <row r="62">
      <c r="A62" s="10" t="n"/>
      <c r="G62" s="11" t="n"/>
      <c r="H62" s="11" t="n"/>
      <c r="I62" s="11">
        <f>IF(A62="","",OpeningBank+SUMIFS(G$6:G62,E$6:E62,"Bank")-SUMIFS(H$6:H62,E$6:E62,"Bank"))</f>
        <v/>
      </c>
      <c r="J62" s="11">
        <f>IF(A62="","",OpeningCash+SUMIFS(G$6:G62,E$6:E62,"Cash")-SUMIFS(H$6:H62,E$6:E62,"Cash"))</f>
        <v/>
      </c>
    </row>
    <row r="63">
      <c r="A63" s="12" t="n"/>
      <c r="B63" s="13" t="n"/>
      <c r="C63" s="13" t="n"/>
      <c r="D63" s="13" t="n"/>
      <c r="E63" s="13" t="n"/>
      <c r="F63" s="13" t="n"/>
      <c r="G63" s="14" t="n"/>
      <c r="H63" s="14" t="n"/>
      <c r="I63" s="14">
        <f>IF(A63="","",OpeningBank+SUMIFS(G$6:G63,E$6:E63,"Bank")-SUMIFS(H$6:H63,E$6:E63,"Bank"))</f>
        <v/>
      </c>
      <c r="J63" s="14">
        <f>IF(A63="","",OpeningCash+SUMIFS(G$6:G63,E$6:E63,"Cash")-SUMIFS(H$6:H63,E$6:E63,"Cash"))</f>
        <v/>
      </c>
      <c r="K63" s="13" t="n"/>
    </row>
    <row r="64">
      <c r="A64" s="10" t="n"/>
      <c r="G64" s="11" t="n"/>
      <c r="H64" s="11" t="n"/>
      <c r="I64" s="11">
        <f>IF(A64="","",OpeningBank+SUMIFS(G$6:G64,E$6:E64,"Bank")-SUMIFS(H$6:H64,E$6:E64,"Bank"))</f>
        <v/>
      </c>
      <c r="J64" s="11">
        <f>IF(A64="","",OpeningCash+SUMIFS(G$6:G64,E$6:E64,"Cash")-SUMIFS(H$6:H64,E$6:E64,"Cash"))</f>
        <v/>
      </c>
    </row>
    <row r="65">
      <c r="A65" s="12" t="n"/>
      <c r="B65" s="13" t="n"/>
      <c r="C65" s="13" t="n"/>
      <c r="D65" s="13" t="n"/>
      <c r="E65" s="13" t="n"/>
      <c r="F65" s="13" t="n"/>
      <c r="G65" s="14" t="n"/>
      <c r="H65" s="14" t="n"/>
      <c r="I65" s="14">
        <f>IF(A65="","",OpeningBank+SUMIFS(G$6:G65,E$6:E65,"Bank")-SUMIFS(H$6:H65,E$6:E65,"Bank"))</f>
        <v/>
      </c>
      <c r="J65" s="14">
        <f>IF(A65="","",OpeningCash+SUMIFS(G$6:G65,E$6:E65,"Cash")-SUMIFS(H$6:H65,E$6:E65,"Cash"))</f>
        <v/>
      </c>
      <c r="K65" s="13" t="n"/>
    </row>
    <row r="66">
      <c r="A66" s="10" t="n"/>
      <c r="G66" s="11" t="n"/>
      <c r="H66" s="11" t="n"/>
      <c r="I66" s="11">
        <f>IF(A66="","",OpeningBank+SUMIFS(G$6:G66,E$6:E66,"Bank")-SUMIFS(H$6:H66,E$6:E66,"Bank"))</f>
        <v/>
      </c>
      <c r="J66" s="11">
        <f>IF(A66="","",OpeningCash+SUMIFS(G$6:G66,E$6:E66,"Cash")-SUMIFS(H$6:H66,E$6:E66,"Cash"))</f>
        <v/>
      </c>
    </row>
    <row r="67">
      <c r="A67" s="12" t="n"/>
      <c r="B67" s="13" t="n"/>
      <c r="C67" s="13" t="n"/>
      <c r="D67" s="13" t="n"/>
      <c r="E67" s="13" t="n"/>
      <c r="F67" s="13" t="n"/>
      <c r="G67" s="14" t="n"/>
      <c r="H67" s="14" t="n"/>
      <c r="I67" s="14">
        <f>IF(A67="","",OpeningBank+SUMIFS(G$6:G67,E$6:E67,"Bank")-SUMIFS(H$6:H67,E$6:E67,"Bank"))</f>
        <v/>
      </c>
      <c r="J67" s="14">
        <f>IF(A67="","",OpeningCash+SUMIFS(G$6:G67,E$6:E67,"Cash")-SUMIFS(H$6:H67,E$6:E67,"Cash"))</f>
        <v/>
      </c>
      <c r="K67" s="13" t="n"/>
    </row>
    <row r="68">
      <c r="A68" s="10" t="n"/>
      <c r="G68" s="11" t="n"/>
      <c r="H68" s="11" t="n"/>
      <c r="I68" s="11">
        <f>IF(A68="","",OpeningBank+SUMIFS(G$6:G68,E$6:E68,"Bank")-SUMIFS(H$6:H68,E$6:E68,"Bank"))</f>
        <v/>
      </c>
      <c r="J68" s="11">
        <f>IF(A68="","",OpeningCash+SUMIFS(G$6:G68,E$6:E68,"Cash")-SUMIFS(H$6:H68,E$6:E68,"Cash"))</f>
        <v/>
      </c>
    </row>
    <row r="69">
      <c r="A69" s="12" t="n"/>
      <c r="B69" s="13" t="n"/>
      <c r="C69" s="13" t="n"/>
      <c r="D69" s="13" t="n"/>
      <c r="E69" s="13" t="n"/>
      <c r="F69" s="13" t="n"/>
      <c r="G69" s="14" t="n"/>
      <c r="H69" s="14" t="n"/>
      <c r="I69" s="14">
        <f>IF(A69="","",OpeningBank+SUMIFS(G$6:G69,E$6:E69,"Bank")-SUMIFS(H$6:H69,E$6:E69,"Bank"))</f>
        <v/>
      </c>
      <c r="J69" s="14">
        <f>IF(A69="","",OpeningCash+SUMIFS(G$6:G69,E$6:E69,"Cash")-SUMIFS(H$6:H69,E$6:E69,"Cash"))</f>
        <v/>
      </c>
      <c r="K69" s="13" t="n"/>
    </row>
    <row r="70">
      <c r="A70" s="10" t="n"/>
      <c r="G70" s="11" t="n"/>
      <c r="H70" s="11" t="n"/>
      <c r="I70" s="11">
        <f>IF(A70="","",OpeningBank+SUMIFS(G$6:G70,E$6:E70,"Bank")-SUMIFS(H$6:H70,E$6:E70,"Bank"))</f>
        <v/>
      </c>
      <c r="J70" s="11">
        <f>IF(A70="","",OpeningCash+SUMIFS(G$6:G70,E$6:E70,"Cash")-SUMIFS(H$6:H70,E$6:E70,"Cash"))</f>
        <v/>
      </c>
    </row>
    <row r="71">
      <c r="A71" s="12" t="n"/>
      <c r="B71" s="13" t="n"/>
      <c r="C71" s="13" t="n"/>
      <c r="D71" s="13" t="n"/>
      <c r="E71" s="13" t="n"/>
      <c r="F71" s="13" t="n"/>
      <c r="G71" s="14" t="n"/>
      <c r="H71" s="14" t="n"/>
      <c r="I71" s="14">
        <f>IF(A71="","",OpeningBank+SUMIFS(G$6:G71,E$6:E71,"Bank")-SUMIFS(H$6:H71,E$6:E71,"Bank"))</f>
        <v/>
      </c>
      <c r="J71" s="14">
        <f>IF(A71="","",OpeningCash+SUMIFS(G$6:G71,E$6:E71,"Cash")-SUMIFS(H$6:H71,E$6:E71,"Cash"))</f>
        <v/>
      </c>
      <c r="K71" s="13" t="n"/>
    </row>
    <row r="72">
      <c r="A72" s="10" t="n"/>
      <c r="G72" s="11" t="n"/>
      <c r="H72" s="11" t="n"/>
      <c r="I72" s="11">
        <f>IF(A72="","",OpeningBank+SUMIFS(G$6:G72,E$6:E72,"Bank")-SUMIFS(H$6:H72,E$6:E72,"Bank"))</f>
        <v/>
      </c>
      <c r="J72" s="11">
        <f>IF(A72="","",OpeningCash+SUMIFS(G$6:G72,E$6:E72,"Cash")-SUMIFS(H$6:H72,E$6:E72,"Cash"))</f>
        <v/>
      </c>
    </row>
    <row r="73">
      <c r="A73" s="12" t="n"/>
      <c r="B73" s="13" t="n"/>
      <c r="C73" s="13" t="n"/>
      <c r="D73" s="13" t="n"/>
      <c r="E73" s="13" t="n"/>
      <c r="F73" s="13" t="n"/>
      <c r="G73" s="14" t="n"/>
      <c r="H73" s="14" t="n"/>
      <c r="I73" s="14">
        <f>IF(A73="","",OpeningBank+SUMIFS(G$6:G73,E$6:E73,"Bank")-SUMIFS(H$6:H73,E$6:E73,"Bank"))</f>
        <v/>
      </c>
      <c r="J73" s="14">
        <f>IF(A73="","",OpeningCash+SUMIFS(G$6:G73,E$6:E73,"Cash")-SUMIFS(H$6:H73,E$6:E73,"Cash"))</f>
        <v/>
      </c>
      <c r="K73" s="13" t="n"/>
    </row>
    <row r="74">
      <c r="A74" s="10" t="n"/>
      <c r="G74" s="11" t="n"/>
      <c r="H74" s="11" t="n"/>
      <c r="I74" s="11">
        <f>IF(A74="","",OpeningBank+SUMIFS(G$6:G74,E$6:E74,"Bank")-SUMIFS(H$6:H74,E$6:E74,"Bank"))</f>
        <v/>
      </c>
      <c r="J74" s="11">
        <f>IF(A74="","",OpeningCash+SUMIFS(G$6:G74,E$6:E74,"Cash")-SUMIFS(H$6:H74,E$6:E74,"Cash"))</f>
        <v/>
      </c>
    </row>
    <row r="75">
      <c r="A75" s="12" t="n"/>
      <c r="B75" s="13" t="n"/>
      <c r="C75" s="13" t="n"/>
      <c r="D75" s="13" t="n"/>
      <c r="E75" s="13" t="n"/>
      <c r="F75" s="13" t="n"/>
      <c r="G75" s="14" t="n"/>
      <c r="H75" s="14" t="n"/>
      <c r="I75" s="14">
        <f>IF(A75="","",OpeningBank+SUMIFS(G$6:G75,E$6:E75,"Bank")-SUMIFS(H$6:H75,E$6:E75,"Bank"))</f>
        <v/>
      </c>
      <c r="J75" s="14">
        <f>IF(A75="","",OpeningCash+SUMIFS(G$6:G75,E$6:E75,"Cash")-SUMIFS(H$6:H75,E$6:E75,"Cash"))</f>
        <v/>
      </c>
      <c r="K75" s="13" t="n"/>
    </row>
    <row r="76">
      <c r="A76" s="10" t="n"/>
      <c r="G76" s="11" t="n"/>
      <c r="H76" s="11" t="n"/>
      <c r="I76" s="11">
        <f>IF(A76="","",OpeningBank+SUMIFS(G$6:G76,E$6:E76,"Bank")-SUMIFS(H$6:H76,E$6:E76,"Bank"))</f>
        <v/>
      </c>
      <c r="J76" s="11">
        <f>IF(A76="","",OpeningCash+SUMIFS(G$6:G76,E$6:E76,"Cash")-SUMIFS(H$6:H76,E$6:E76,"Cash"))</f>
        <v/>
      </c>
    </row>
    <row r="77">
      <c r="A77" s="12" t="n"/>
      <c r="B77" s="13" t="n"/>
      <c r="C77" s="13" t="n"/>
      <c r="D77" s="13" t="n"/>
      <c r="E77" s="13" t="n"/>
      <c r="F77" s="13" t="n"/>
      <c r="G77" s="14" t="n"/>
      <c r="H77" s="14" t="n"/>
      <c r="I77" s="14">
        <f>IF(A77="","",OpeningBank+SUMIFS(G$6:G77,E$6:E77,"Bank")-SUMIFS(H$6:H77,E$6:E77,"Bank"))</f>
        <v/>
      </c>
      <c r="J77" s="14">
        <f>IF(A77="","",OpeningCash+SUMIFS(G$6:G77,E$6:E77,"Cash")-SUMIFS(H$6:H77,E$6:E77,"Cash"))</f>
        <v/>
      </c>
      <c r="K77" s="13" t="n"/>
    </row>
    <row r="78">
      <c r="A78" s="10" t="n"/>
      <c r="G78" s="11" t="n"/>
      <c r="H78" s="11" t="n"/>
      <c r="I78" s="11">
        <f>IF(A78="","",OpeningBank+SUMIFS(G$6:G78,E$6:E78,"Bank")-SUMIFS(H$6:H78,E$6:E78,"Bank"))</f>
        <v/>
      </c>
      <c r="J78" s="11">
        <f>IF(A78="","",OpeningCash+SUMIFS(G$6:G78,E$6:E78,"Cash")-SUMIFS(H$6:H78,E$6:E78,"Cash"))</f>
        <v/>
      </c>
    </row>
    <row r="79">
      <c r="A79" s="12" t="n"/>
      <c r="B79" s="13" t="n"/>
      <c r="C79" s="13" t="n"/>
      <c r="D79" s="13" t="n"/>
      <c r="E79" s="13" t="n"/>
      <c r="F79" s="13" t="n"/>
      <c r="G79" s="14" t="n"/>
      <c r="H79" s="14" t="n"/>
      <c r="I79" s="14">
        <f>IF(A79="","",OpeningBank+SUMIFS(G$6:G79,E$6:E79,"Bank")-SUMIFS(H$6:H79,E$6:E79,"Bank"))</f>
        <v/>
      </c>
      <c r="J79" s="14">
        <f>IF(A79="","",OpeningCash+SUMIFS(G$6:G79,E$6:E79,"Cash")-SUMIFS(H$6:H79,E$6:E79,"Cash"))</f>
        <v/>
      </c>
      <c r="K79" s="13" t="n"/>
    </row>
    <row r="80">
      <c r="A80" s="10" t="n"/>
      <c r="G80" s="11" t="n"/>
      <c r="H80" s="11" t="n"/>
      <c r="I80" s="11">
        <f>IF(A80="","",OpeningBank+SUMIFS(G$6:G80,E$6:E80,"Bank")-SUMIFS(H$6:H80,E$6:E80,"Bank"))</f>
        <v/>
      </c>
      <c r="J80" s="11">
        <f>IF(A80="","",OpeningCash+SUMIFS(G$6:G80,E$6:E80,"Cash")-SUMIFS(H$6:H80,E$6:E80,"Cash"))</f>
        <v/>
      </c>
    </row>
    <row r="81">
      <c r="A81" s="12" t="n"/>
      <c r="B81" s="13" t="n"/>
      <c r="C81" s="13" t="n"/>
      <c r="D81" s="13" t="n"/>
      <c r="E81" s="13" t="n"/>
      <c r="F81" s="13" t="n"/>
      <c r="G81" s="14" t="n"/>
      <c r="H81" s="14" t="n"/>
      <c r="I81" s="14">
        <f>IF(A81="","",OpeningBank+SUMIFS(G$6:G81,E$6:E81,"Bank")-SUMIFS(H$6:H81,E$6:E81,"Bank"))</f>
        <v/>
      </c>
      <c r="J81" s="14">
        <f>IF(A81="","",OpeningCash+SUMIFS(G$6:G81,E$6:E81,"Cash")-SUMIFS(H$6:H81,E$6:E81,"Cash"))</f>
        <v/>
      </c>
      <c r="K81" s="13" t="n"/>
    </row>
    <row r="82">
      <c r="A82" s="10" t="n"/>
      <c r="G82" s="11" t="n"/>
      <c r="H82" s="11" t="n"/>
      <c r="I82" s="11">
        <f>IF(A82="","",OpeningBank+SUMIFS(G$6:G82,E$6:E82,"Bank")-SUMIFS(H$6:H82,E$6:E82,"Bank"))</f>
        <v/>
      </c>
      <c r="J82" s="11">
        <f>IF(A82="","",OpeningCash+SUMIFS(G$6:G82,E$6:E82,"Cash")-SUMIFS(H$6:H82,E$6:E82,"Cash"))</f>
        <v/>
      </c>
    </row>
    <row r="83">
      <c r="A83" s="12" t="n"/>
      <c r="B83" s="13" t="n"/>
      <c r="C83" s="13" t="n"/>
      <c r="D83" s="13" t="n"/>
      <c r="E83" s="13" t="n"/>
      <c r="F83" s="13" t="n"/>
      <c r="G83" s="14" t="n"/>
      <c r="H83" s="14" t="n"/>
      <c r="I83" s="14">
        <f>IF(A83="","",OpeningBank+SUMIFS(G$6:G83,E$6:E83,"Bank")-SUMIFS(H$6:H83,E$6:E83,"Bank"))</f>
        <v/>
      </c>
      <c r="J83" s="14">
        <f>IF(A83="","",OpeningCash+SUMIFS(G$6:G83,E$6:E83,"Cash")-SUMIFS(H$6:H83,E$6:E83,"Cash"))</f>
        <v/>
      </c>
      <c r="K83" s="13" t="n"/>
    </row>
    <row r="84">
      <c r="A84" s="10" t="n"/>
      <c r="G84" s="11" t="n"/>
      <c r="H84" s="11" t="n"/>
      <c r="I84" s="11">
        <f>IF(A84="","",OpeningBank+SUMIFS(G$6:G84,E$6:E84,"Bank")-SUMIFS(H$6:H84,E$6:E84,"Bank"))</f>
        <v/>
      </c>
      <c r="J84" s="11">
        <f>IF(A84="","",OpeningCash+SUMIFS(G$6:G84,E$6:E84,"Cash")-SUMIFS(H$6:H84,E$6:E84,"Cash"))</f>
        <v/>
      </c>
    </row>
    <row r="85">
      <c r="A85" s="12" t="n"/>
      <c r="B85" s="13" t="n"/>
      <c r="C85" s="13" t="n"/>
      <c r="D85" s="13" t="n"/>
      <c r="E85" s="13" t="n"/>
      <c r="F85" s="13" t="n"/>
      <c r="G85" s="14" t="n"/>
      <c r="H85" s="14" t="n"/>
      <c r="I85" s="14">
        <f>IF(A85="","",OpeningBank+SUMIFS(G$6:G85,E$6:E85,"Bank")-SUMIFS(H$6:H85,E$6:E85,"Bank"))</f>
        <v/>
      </c>
      <c r="J85" s="14">
        <f>IF(A85="","",OpeningCash+SUMIFS(G$6:G85,E$6:E85,"Cash")-SUMIFS(H$6:H85,E$6:E85,"Cash"))</f>
        <v/>
      </c>
      <c r="K85" s="13" t="n"/>
    </row>
    <row r="86">
      <c r="A86" s="10" t="n"/>
      <c r="G86" s="11" t="n"/>
      <c r="H86" s="11" t="n"/>
      <c r="I86" s="11">
        <f>IF(A86="","",OpeningBank+SUMIFS(G$6:G86,E$6:E86,"Bank")-SUMIFS(H$6:H86,E$6:E86,"Bank"))</f>
        <v/>
      </c>
      <c r="J86" s="11">
        <f>IF(A86="","",OpeningCash+SUMIFS(G$6:G86,E$6:E86,"Cash")-SUMIFS(H$6:H86,E$6:E86,"Cash"))</f>
        <v/>
      </c>
    </row>
    <row r="87">
      <c r="A87" s="12" t="n"/>
      <c r="B87" s="13" t="n"/>
      <c r="C87" s="13" t="n"/>
      <c r="D87" s="13" t="n"/>
      <c r="E87" s="13" t="n"/>
      <c r="F87" s="13" t="n"/>
      <c r="G87" s="14" t="n"/>
      <c r="H87" s="14" t="n"/>
      <c r="I87" s="14">
        <f>IF(A87="","",OpeningBank+SUMIFS(G$6:G87,E$6:E87,"Bank")-SUMIFS(H$6:H87,E$6:E87,"Bank"))</f>
        <v/>
      </c>
      <c r="J87" s="14">
        <f>IF(A87="","",OpeningCash+SUMIFS(G$6:G87,E$6:E87,"Cash")-SUMIFS(H$6:H87,E$6:E87,"Cash"))</f>
        <v/>
      </c>
      <c r="K87" s="13" t="n"/>
    </row>
    <row r="88">
      <c r="A88" s="10" t="n"/>
      <c r="G88" s="11" t="n"/>
      <c r="H88" s="11" t="n"/>
      <c r="I88" s="11">
        <f>IF(A88="","",OpeningBank+SUMIFS(G$6:G88,E$6:E88,"Bank")-SUMIFS(H$6:H88,E$6:E88,"Bank"))</f>
        <v/>
      </c>
      <c r="J88" s="11">
        <f>IF(A88="","",OpeningCash+SUMIFS(G$6:G88,E$6:E88,"Cash")-SUMIFS(H$6:H88,E$6:E88,"Cash"))</f>
        <v/>
      </c>
    </row>
    <row r="89">
      <c r="A89" s="12" t="n"/>
      <c r="B89" s="13" t="n"/>
      <c r="C89" s="13" t="n"/>
      <c r="D89" s="13" t="n"/>
      <c r="E89" s="13" t="n"/>
      <c r="F89" s="13" t="n"/>
      <c r="G89" s="14" t="n"/>
      <c r="H89" s="14" t="n"/>
      <c r="I89" s="14">
        <f>IF(A89="","",OpeningBank+SUMIFS(G$6:G89,E$6:E89,"Bank")-SUMIFS(H$6:H89,E$6:E89,"Bank"))</f>
        <v/>
      </c>
      <c r="J89" s="14">
        <f>IF(A89="","",OpeningCash+SUMIFS(G$6:G89,E$6:E89,"Cash")-SUMIFS(H$6:H89,E$6:E89,"Cash"))</f>
        <v/>
      </c>
      <c r="K89" s="13" t="n"/>
    </row>
    <row r="90">
      <c r="A90" s="10" t="n"/>
      <c r="G90" s="11" t="n"/>
      <c r="H90" s="11" t="n"/>
      <c r="I90" s="11">
        <f>IF(A90="","",OpeningBank+SUMIFS(G$6:G90,E$6:E90,"Bank")-SUMIFS(H$6:H90,E$6:E90,"Bank"))</f>
        <v/>
      </c>
      <c r="J90" s="11">
        <f>IF(A90="","",OpeningCash+SUMIFS(G$6:G90,E$6:E90,"Cash")-SUMIFS(H$6:H90,E$6:E90,"Cash"))</f>
        <v/>
      </c>
    </row>
    <row r="91">
      <c r="A91" s="12" t="n"/>
      <c r="B91" s="13" t="n"/>
      <c r="C91" s="13" t="n"/>
      <c r="D91" s="13" t="n"/>
      <c r="E91" s="13" t="n"/>
      <c r="F91" s="13" t="n"/>
      <c r="G91" s="14" t="n"/>
      <c r="H91" s="14" t="n"/>
      <c r="I91" s="14">
        <f>IF(A91="","",OpeningBank+SUMIFS(G$6:G91,E$6:E91,"Bank")-SUMIFS(H$6:H91,E$6:E91,"Bank"))</f>
        <v/>
      </c>
      <c r="J91" s="14">
        <f>IF(A91="","",OpeningCash+SUMIFS(G$6:G91,E$6:E91,"Cash")-SUMIFS(H$6:H91,E$6:E91,"Cash"))</f>
        <v/>
      </c>
      <c r="K91" s="13" t="n"/>
    </row>
    <row r="92">
      <c r="A92" s="10" t="n"/>
      <c r="G92" s="11" t="n"/>
      <c r="H92" s="11" t="n"/>
      <c r="I92" s="11">
        <f>IF(A92="","",OpeningBank+SUMIFS(G$6:G92,E$6:E92,"Bank")-SUMIFS(H$6:H92,E$6:E92,"Bank"))</f>
        <v/>
      </c>
      <c r="J92" s="11">
        <f>IF(A92="","",OpeningCash+SUMIFS(G$6:G92,E$6:E92,"Cash")-SUMIFS(H$6:H92,E$6:E92,"Cash"))</f>
        <v/>
      </c>
    </row>
    <row r="93">
      <c r="A93" s="12" t="n"/>
      <c r="B93" s="13" t="n"/>
      <c r="C93" s="13" t="n"/>
      <c r="D93" s="13" t="n"/>
      <c r="E93" s="13" t="n"/>
      <c r="F93" s="13" t="n"/>
      <c r="G93" s="14" t="n"/>
      <c r="H93" s="14" t="n"/>
      <c r="I93" s="14">
        <f>IF(A93="","",OpeningBank+SUMIFS(G$6:G93,E$6:E93,"Bank")-SUMIFS(H$6:H93,E$6:E93,"Bank"))</f>
        <v/>
      </c>
      <c r="J93" s="14">
        <f>IF(A93="","",OpeningCash+SUMIFS(G$6:G93,E$6:E93,"Cash")-SUMIFS(H$6:H93,E$6:E93,"Cash"))</f>
        <v/>
      </c>
      <c r="K93" s="13" t="n"/>
    </row>
    <row r="94">
      <c r="A94" s="10" t="n"/>
      <c r="G94" s="11" t="n"/>
      <c r="H94" s="11" t="n"/>
      <c r="I94" s="11">
        <f>IF(A94="","",OpeningBank+SUMIFS(G$6:G94,E$6:E94,"Bank")-SUMIFS(H$6:H94,E$6:E94,"Bank"))</f>
        <v/>
      </c>
      <c r="J94" s="11">
        <f>IF(A94="","",OpeningCash+SUMIFS(G$6:G94,E$6:E94,"Cash")-SUMIFS(H$6:H94,E$6:E94,"Cash"))</f>
        <v/>
      </c>
    </row>
    <row r="95">
      <c r="A95" s="12" t="n"/>
      <c r="B95" s="13" t="n"/>
      <c r="C95" s="13" t="n"/>
      <c r="D95" s="13" t="n"/>
      <c r="E95" s="13" t="n"/>
      <c r="F95" s="13" t="n"/>
      <c r="G95" s="14" t="n"/>
      <c r="H95" s="14" t="n"/>
      <c r="I95" s="14">
        <f>IF(A95="","",OpeningBank+SUMIFS(G$6:G95,E$6:E95,"Bank")-SUMIFS(H$6:H95,E$6:E95,"Bank"))</f>
        <v/>
      </c>
      <c r="J95" s="14">
        <f>IF(A95="","",OpeningCash+SUMIFS(G$6:G95,E$6:E95,"Cash")-SUMIFS(H$6:H95,E$6:E95,"Cash"))</f>
        <v/>
      </c>
      <c r="K95" s="13" t="n"/>
    </row>
    <row r="96">
      <c r="A96" s="10" t="n"/>
      <c r="G96" s="11" t="n"/>
      <c r="H96" s="11" t="n"/>
      <c r="I96" s="11">
        <f>IF(A96="","",OpeningBank+SUMIFS(G$6:G96,E$6:E96,"Bank")-SUMIFS(H$6:H96,E$6:E96,"Bank"))</f>
        <v/>
      </c>
      <c r="J96" s="11">
        <f>IF(A96="","",OpeningCash+SUMIFS(G$6:G96,E$6:E96,"Cash")-SUMIFS(H$6:H96,E$6:E96,"Cash"))</f>
        <v/>
      </c>
    </row>
    <row r="97">
      <c r="A97" s="12" t="n"/>
      <c r="B97" s="13" t="n"/>
      <c r="C97" s="13" t="n"/>
      <c r="D97" s="13" t="n"/>
      <c r="E97" s="13" t="n"/>
      <c r="F97" s="13" t="n"/>
      <c r="G97" s="14" t="n"/>
      <c r="H97" s="14" t="n"/>
      <c r="I97" s="14">
        <f>IF(A97="","",OpeningBank+SUMIFS(G$6:G97,E$6:E97,"Bank")-SUMIFS(H$6:H97,E$6:E97,"Bank"))</f>
        <v/>
      </c>
      <c r="J97" s="14">
        <f>IF(A97="","",OpeningCash+SUMIFS(G$6:G97,E$6:E97,"Cash")-SUMIFS(H$6:H97,E$6:E97,"Cash"))</f>
        <v/>
      </c>
      <c r="K97" s="13" t="n"/>
    </row>
    <row r="98">
      <c r="A98" s="10" t="n"/>
      <c r="G98" s="11" t="n"/>
      <c r="H98" s="11" t="n"/>
      <c r="I98" s="11">
        <f>IF(A98="","",OpeningBank+SUMIFS(G$6:G98,E$6:E98,"Bank")-SUMIFS(H$6:H98,E$6:E98,"Bank"))</f>
        <v/>
      </c>
      <c r="J98" s="11">
        <f>IF(A98="","",OpeningCash+SUMIFS(G$6:G98,E$6:E98,"Cash")-SUMIFS(H$6:H98,E$6:E98,"Cash"))</f>
        <v/>
      </c>
    </row>
    <row r="99">
      <c r="A99" s="12" t="n"/>
      <c r="B99" s="13" t="n"/>
      <c r="C99" s="13" t="n"/>
      <c r="D99" s="13" t="n"/>
      <c r="E99" s="13" t="n"/>
      <c r="F99" s="13" t="n"/>
      <c r="G99" s="14" t="n"/>
      <c r="H99" s="14" t="n"/>
      <c r="I99" s="14">
        <f>IF(A99="","",OpeningBank+SUMIFS(G$6:G99,E$6:E99,"Bank")-SUMIFS(H$6:H99,E$6:E99,"Bank"))</f>
        <v/>
      </c>
      <c r="J99" s="14">
        <f>IF(A99="","",OpeningCash+SUMIFS(G$6:G99,E$6:E99,"Cash")-SUMIFS(H$6:H99,E$6:E99,"Cash"))</f>
        <v/>
      </c>
      <c r="K99" s="13" t="n"/>
    </row>
    <row r="100">
      <c r="A100" s="10" t="n"/>
      <c r="G100" s="11" t="n"/>
      <c r="H100" s="11" t="n"/>
      <c r="I100" s="11">
        <f>IF(A100="","",OpeningBank+SUMIFS(G$6:G100,E$6:E100,"Bank")-SUMIFS(H$6:H100,E$6:E100,"Bank"))</f>
        <v/>
      </c>
      <c r="J100" s="11">
        <f>IF(A100="","",OpeningCash+SUMIFS(G$6:G100,E$6:E100,"Cash")-SUMIFS(H$6:H100,E$6:E100,"Cash"))</f>
        <v/>
      </c>
    </row>
    <row r="101">
      <c r="A101" s="12" t="n"/>
      <c r="B101" s="13" t="n"/>
      <c r="C101" s="13" t="n"/>
      <c r="D101" s="13" t="n"/>
      <c r="E101" s="13" t="n"/>
      <c r="F101" s="13" t="n"/>
      <c r="G101" s="14" t="n"/>
      <c r="H101" s="14" t="n"/>
      <c r="I101" s="14">
        <f>IF(A101="","",OpeningBank+SUMIFS(G$6:G101,E$6:E101,"Bank")-SUMIFS(H$6:H101,E$6:E101,"Bank"))</f>
        <v/>
      </c>
      <c r="J101" s="14">
        <f>IF(A101="","",OpeningCash+SUMIFS(G$6:G101,E$6:E101,"Cash")-SUMIFS(H$6:H101,E$6:E101,"Cash"))</f>
        <v/>
      </c>
      <c r="K101" s="13" t="n"/>
    </row>
    <row r="102">
      <c r="A102" s="10" t="n"/>
      <c r="G102" s="11" t="n"/>
      <c r="H102" s="11" t="n"/>
      <c r="I102" s="11">
        <f>IF(A102="","",OpeningBank+SUMIFS(G$6:G102,E$6:E102,"Bank")-SUMIFS(H$6:H102,E$6:E102,"Bank"))</f>
        <v/>
      </c>
      <c r="J102" s="11">
        <f>IF(A102="","",OpeningCash+SUMIFS(G$6:G102,E$6:E102,"Cash")-SUMIFS(H$6:H102,E$6:E102,"Cash"))</f>
        <v/>
      </c>
    </row>
    <row r="103">
      <c r="A103" s="12" t="n"/>
      <c r="B103" s="13" t="n"/>
      <c r="C103" s="13" t="n"/>
      <c r="D103" s="13" t="n"/>
      <c r="E103" s="13" t="n"/>
      <c r="F103" s="13" t="n"/>
      <c r="G103" s="14" t="n"/>
      <c r="H103" s="14" t="n"/>
      <c r="I103" s="14">
        <f>IF(A103="","",OpeningBank+SUMIFS(G$6:G103,E$6:E103,"Bank")-SUMIFS(H$6:H103,E$6:E103,"Bank"))</f>
        <v/>
      </c>
      <c r="J103" s="14">
        <f>IF(A103="","",OpeningCash+SUMIFS(G$6:G103,E$6:E103,"Cash")-SUMIFS(H$6:H103,E$6:E103,"Cash"))</f>
        <v/>
      </c>
      <c r="K103" s="13" t="n"/>
    </row>
    <row r="104">
      <c r="A104" s="10" t="n"/>
      <c r="G104" s="11" t="n"/>
      <c r="H104" s="11" t="n"/>
      <c r="I104" s="11">
        <f>IF(A104="","",OpeningBank+SUMIFS(G$6:G104,E$6:E104,"Bank")-SUMIFS(H$6:H104,E$6:E104,"Bank"))</f>
        <v/>
      </c>
      <c r="J104" s="11">
        <f>IF(A104="","",OpeningCash+SUMIFS(G$6:G104,E$6:E104,"Cash")-SUMIFS(H$6:H104,E$6:E104,"Cash"))</f>
        <v/>
      </c>
    </row>
    <row r="105">
      <c r="A105" s="12" t="n"/>
      <c r="B105" s="13" t="n"/>
      <c r="C105" s="13" t="n"/>
      <c r="D105" s="13" t="n"/>
      <c r="E105" s="13" t="n"/>
      <c r="F105" s="13" t="n"/>
      <c r="G105" s="14" t="n"/>
      <c r="H105" s="14" t="n"/>
      <c r="I105" s="14">
        <f>IF(A105="","",OpeningBank+SUMIFS(G$6:G105,E$6:E105,"Bank")-SUMIFS(H$6:H105,E$6:E105,"Bank"))</f>
        <v/>
      </c>
      <c r="J105" s="14">
        <f>IF(A105="","",OpeningCash+SUMIFS(G$6:G105,E$6:E105,"Cash")-SUMIFS(H$6:H105,E$6:E105,"Cash"))</f>
        <v/>
      </c>
      <c r="K105" s="13" t="n"/>
    </row>
    <row r="106">
      <c r="A106" s="10" t="n"/>
      <c r="G106" s="11" t="n"/>
      <c r="H106" s="11" t="n"/>
      <c r="I106" s="11">
        <f>IF(A106="","",OpeningBank+SUMIFS(G$6:G106,E$6:E106,"Bank")-SUMIFS(H$6:H106,E$6:E106,"Bank"))</f>
        <v/>
      </c>
      <c r="J106" s="11">
        <f>IF(A106="","",OpeningCash+SUMIFS(G$6:G106,E$6:E106,"Cash")-SUMIFS(H$6:H106,E$6:E106,"Cash"))</f>
        <v/>
      </c>
    </row>
    <row r="107">
      <c r="A107" s="12" t="n"/>
      <c r="B107" s="13" t="n"/>
      <c r="C107" s="13" t="n"/>
      <c r="D107" s="13" t="n"/>
      <c r="E107" s="13" t="n"/>
      <c r="F107" s="13" t="n"/>
      <c r="G107" s="14" t="n"/>
      <c r="H107" s="14" t="n"/>
      <c r="I107" s="14">
        <f>IF(A107="","",OpeningBank+SUMIFS(G$6:G107,E$6:E107,"Bank")-SUMIFS(H$6:H107,E$6:E107,"Bank"))</f>
        <v/>
      </c>
      <c r="J107" s="14">
        <f>IF(A107="","",OpeningCash+SUMIFS(G$6:G107,E$6:E107,"Cash")-SUMIFS(H$6:H107,E$6:E107,"Cash"))</f>
        <v/>
      </c>
      <c r="K107" s="13" t="n"/>
    </row>
    <row r="108">
      <c r="A108" s="10" t="n"/>
      <c r="G108" s="11" t="n"/>
      <c r="H108" s="11" t="n"/>
      <c r="I108" s="11">
        <f>IF(A108="","",OpeningBank+SUMIFS(G$6:G108,E$6:E108,"Bank")-SUMIFS(H$6:H108,E$6:E108,"Bank"))</f>
        <v/>
      </c>
      <c r="J108" s="11">
        <f>IF(A108="","",OpeningCash+SUMIFS(G$6:G108,E$6:E108,"Cash")-SUMIFS(H$6:H108,E$6:E108,"Cash"))</f>
        <v/>
      </c>
    </row>
    <row r="109">
      <c r="A109" s="12" t="n"/>
      <c r="B109" s="13" t="n"/>
      <c r="C109" s="13" t="n"/>
      <c r="D109" s="13" t="n"/>
      <c r="E109" s="13" t="n"/>
      <c r="F109" s="13" t="n"/>
      <c r="G109" s="14" t="n"/>
      <c r="H109" s="14" t="n"/>
      <c r="I109" s="14">
        <f>IF(A109="","",OpeningBank+SUMIFS(G$6:G109,E$6:E109,"Bank")-SUMIFS(H$6:H109,E$6:E109,"Bank"))</f>
        <v/>
      </c>
      <c r="J109" s="14">
        <f>IF(A109="","",OpeningCash+SUMIFS(G$6:G109,E$6:E109,"Cash")-SUMIFS(H$6:H109,E$6:E109,"Cash"))</f>
        <v/>
      </c>
      <c r="K109" s="13" t="n"/>
    </row>
    <row r="110">
      <c r="A110" s="10" t="n"/>
      <c r="G110" s="11" t="n"/>
      <c r="H110" s="11" t="n"/>
      <c r="I110" s="11">
        <f>IF(A110="","",OpeningBank+SUMIFS(G$6:G110,E$6:E110,"Bank")-SUMIFS(H$6:H110,E$6:E110,"Bank"))</f>
        <v/>
      </c>
      <c r="J110" s="11">
        <f>IF(A110="","",OpeningCash+SUMIFS(G$6:G110,E$6:E110,"Cash")-SUMIFS(H$6:H110,E$6:E110,"Cash"))</f>
        <v/>
      </c>
    </row>
    <row r="111">
      <c r="A111" s="12" t="n"/>
      <c r="B111" s="13" t="n"/>
      <c r="C111" s="13" t="n"/>
      <c r="D111" s="13" t="n"/>
      <c r="E111" s="13" t="n"/>
      <c r="F111" s="13" t="n"/>
      <c r="G111" s="14" t="n"/>
      <c r="H111" s="14" t="n"/>
      <c r="I111" s="14">
        <f>IF(A111="","",OpeningBank+SUMIFS(G$6:G111,E$6:E111,"Bank")-SUMIFS(H$6:H111,E$6:E111,"Bank"))</f>
        <v/>
      </c>
      <c r="J111" s="14">
        <f>IF(A111="","",OpeningCash+SUMIFS(G$6:G111,E$6:E111,"Cash")-SUMIFS(H$6:H111,E$6:E111,"Cash"))</f>
        <v/>
      </c>
      <c r="K111" s="13" t="n"/>
    </row>
    <row r="112">
      <c r="A112" s="10" t="n"/>
      <c r="G112" s="11" t="n"/>
      <c r="H112" s="11" t="n"/>
      <c r="I112" s="11">
        <f>IF(A112="","",OpeningBank+SUMIFS(G$6:G112,E$6:E112,"Bank")-SUMIFS(H$6:H112,E$6:E112,"Bank"))</f>
        <v/>
      </c>
      <c r="J112" s="11">
        <f>IF(A112="","",OpeningCash+SUMIFS(G$6:G112,E$6:E112,"Cash")-SUMIFS(H$6:H112,E$6:E112,"Cash"))</f>
        <v/>
      </c>
    </row>
    <row r="113">
      <c r="A113" s="12" t="n"/>
      <c r="B113" s="13" t="n"/>
      <c r="C113" s="13" t="n"/>
      <c r="D113" s="13" t="n"/>
      <c r="E113" s="13" t="n"/>
      <c r="F113" s="13" t="n"/>
      <c r="G113" s="14" t="n"/>
      <c r="H113" s="14" t="n"/>
      <c r="I113" s="14">
        <f>IF(A113="","",OpeningBank+SUMIFS(G$6:G113,E$6:E113,"Bank")-SUMIFS(H$6:H113,E$6:E113,"Bank"))</f>
        <v/>
      </c>
      <c r="J113" s="14">
        <f>IF(A113="","",OpeningCash+SUMIFS(G$6:G113,E$6:E113,"Cash")-SUMIFS(H$6:H113,E$6:E113,"Cash"))</f>
        <v/>
      </c>
      <c r="K113" s="13" t="n"/>
    </row>
    <row r="114">
      <c r="A114" s="10" t="n"/>
      <c r="G114" s="11" t="n"/>
      <c r="H114" s="11" t="n"/>
      <c r="I114" s="11">
        <f>IF(A114="","",OpeningBank+SUMIFS(G$6:G114,E$6:E114,"Bank")-SUMIFS(H$6:H114,E$6:E114,"Bank"))</f>
        <v/>
      </c>
      <c r="J114" s="11">
        <f>IF(A114="","",OpeningCash+SUMIFS(G$6:G114,E$6:E114,"Cash")-SUMIFS(H$6:H114,E$6:E114,"Cash"))</f>
        <v/>
      </c>
    </row>
    <row r="115">
      <c r="A115" s="12" t="n"/>
      <c r="B115" s="13" t="n"/>
      <c r="C115" s="13" t="n"/>
      <c r="D115" s="13" t="n"/>
      <c r="E115" s="13" t="n"/>
      <c r="F115" s="13" t="n"/>
      <c r="G115" s="14" t="n"/>
      <c r="H115" s="14" t="n"/>
      <c r="I115" s="14">
        <f>IF(A115="","",OpeningBank+SUMIFS(G$6:G115,E$6:E115,"Bank")-SUMIFS(H$6:H115,E$6:E115,"Bank"))</f>
        <v/>
      </c>
      <c r="J115" s="14">
        <f>IF(A115="","",OpeningCash+SUMIFS(G$6:G115,E$6:E115,"Cash")-SUMIFS(H$6:H115,E$6:E115,"Cash"))</f>
        <v/>
      </c>
      <c r="K115" s="13" t="n"/>
    </row>
    <row r="116">
      <c r="A116" s="10" t="n"/>
      <c r="G116" s="11" t="n"/>
      <c r="H116" s="11" t="n"/>
      <c r="I116" s="11">
        <f>IF(A116="","",OpeningBank+SUMIFS(G$6:G116,E$6:E116,"Bank")-SUMIFS(H$6:H116,E$6:E116,"Bank"))</f>
        <v/>
      </c>
      <c r="J116" s="11">
        <f>IF(A116="","",OpeningCash+SUMIFS(G$6:G116,E$6:E116,"Cash")-SUMIFS(H$6:H116,E$6:E116,"Cash"))</f>
        <v/>
      </c>
    </row>
    <row r="117">
      <c r="A117" s="12" t="n"/>
      <c r="B117" s="13" t="n"/>
      <c r="C117" s="13" t="n"/>
      <c r="D117" s="13" t="n"/>
      <c r="E117" s="13" t="n"/>
      <c r="F117" s="13" t="n"/>
      <c r="G117" s="14" t="n"/>
      <c r="H117" s="14" t="n"/>
      <c r="I117" s="14">
        <f>IF(A117="","",OpeningBank+SUMIFS(G$6:G117,E$6:E117,"Bank")-SUMIFS(H$6:H117,E$6:E117,"Bank"))</f>
        <v/>
      </c>
      <c r="J117" s="14">
        <f>IF(A117="","",OpeningCash+SUMIFS(G$6:G117,E$6:E117,"Cash")-SUMIFS(H$6:H117,E$6:E117,"Cash"))</f>
        <v/>
      </c>
      <c r="K117" s="13" t="n"/>
    </row>
    <row r="118">
      <c r="A118" s="10" t="n"/>
      <c r="G118" s="11" t="n"/>
      <c r="H118" s="11" t="n"/>
      <c r="I118" s="11">
        <f>IF(A118="","",OpeningBank+SUMIFS(G$6:G118,E$6:E118,"Bank")-SUMIFS(H$6:H118,E$6:E118,"Bank"))</f>
        <v/>
      </c>
      <c r="J118" s="11">
        <f>IF(A118="","",OpeningCash+SUMIFS(G$6:G118,E$6:E118,"Cash")-SUMIFS(H$6:H118,E$6:E118,"Cash"))</f>
        <v/>
      </c>
    </row>
    <row r="119">
      <c r="A119" s="12" t="n"/>
      <c r="B119" s="13" t="n"/>
      <c r="C119" s="13" t="n"/>
      <c r="D119" s="13" t="n"/>
      <c r="E119" s="13" t="n"/>
      <c r="F119" s="13" t="n"/>
      <c r="G119" s="14" t="n"/>
      <c r="H119" s="14" t="n"/>
      <c r="I119" s="14">
        <f>IF(A119="","",OpeningBank+SUMIFS(G$6:G119,E$6:E119,"Bank")-SUMIFS(H$6:H119,E$6:E119,"Bank"))</f>
        <v/>
      </c>
      <c r="J119" s="14">
        <f>IF(A119="","",OpeningCash+SUMIFS(G$6:G119,E$6:E119,"Cash")-SUMIFS(H$6:H119,E$6:E119,"Cash"))</f>
        <v/>
      </c>
      <c r="K119" s="13" t="n"/>
    </row>
    <row r="120">
      <c r="A120" s="10" t="n"/>
      <c r="G120" s="11" t="n"/>
      <c r="H120" s="11" t="n"/>
      <c r="I120" s="11">
        <f>IF(A120="","",OpeningBank+SUMIFS(G$6:G120,E$6:E120,"Bank")-SUMIFS(H$6:H120,E$6:E120,"Bank"))</f>
        <v/>
      </c>
      <c r="J120" s="11">
        <f>IF(A120="","",OpeningCash+SUMIFS(G$6:G120,E$6:E120,"Cash")-SUMIFS(H$6:H120,E$6:E120,"Cash"))</f>
        <v/>
      </c>
    </row>
    <row r="121">
      <c r="A121" s="12" t="n"/>
      <c r="B121" s="13" t="n"/>
      <c r="C121" s="13" t="n"/>
      <c r="D121" s="13" t="n"/>
      <c r="E121" s="13" t="n"/>
      <c r="F121" s="13" t="n"/>
      <c r="G121" s="14" t="n"/>
      <c r="H121" s="14" t="n"/>
      <c r="I121" s="14">
        <f>IF(A121="","",OpeningBank+SUMIFS(G$6:G121,E$6:E121,"Bank")-SUMIFS(H$6:H121,E$6:E121,"Bank"))</f>
        <v/>
      </c>
      <c r="J121" s="14">
        <f>IF(A121="","",OpeningCash+SUMIFS(G$6:G121,E$6:E121,"Cash")-SUMIFS(H$6:H121,E$6:E121,"Cash"))</f>
        <v/>
      </c>
      <c r="K121" s="13" t="n"/>
    </row>
    <row r="122">
      <c r="A122" s="10" t="n"/>
      <c r="G122" s="11" t="n"/>
      <c r="H122" s="11" t="n"/>
      <c r="I122" s="11">
        <f>IF(A122="","",OpeningBank+SUMIFS(G$6:G122,E$6:E122,"Bank")-SUMIFS(H$6:H122,E$6:E122,"Bank"))</f>
        <v/>
      </c>
      <c r="J122" s="11">
        <f>IF(A122="","",OpeningCash+SUMIFS(G$6:G122,E$6:E122,"Cash")-SUMIFS(H$6:H122,E$6:E122,"Cash"))</f>
        <v/>
      </c>
    </row>
    <row r="123">
      <c r="A123" s="12" t="n"/>
      <c r="B123" s="13" t="n"/>
      <c r="C123" s="13" t="n"/>
      <c r="D123" s="13" t="n"/>
      <c r="E123" s="13" t="n"/>
      <c r="F123" s="13" t="n"/>
      <c r="G123" s="14" t="n"/>
      <c r="H123" s="14" t="n"/>
      <c r="I123" s="14">
        <f>IF(A123="","",OpeningBank+SUMIFS(G$6:G123,E$6:E123,"Bank")-SUMIFS(H$6:H123,E$6:E123,"Bank"))</f>
        <v/>
      </c>
      <c r="J123" s="14">
        <f>IF(A123="","",OpeningCash+SUMIFS(G$6:G123,E$6:E123,"Cash")-SUMIFS(H$6:H123,E$6:E123,"Cash"))</f>
        <v/>
      </c>
      <c r="K123" s="13" t="n"/>
    </row>
    <row r="124">
      <c r="A124" s="10" t="n"/>
      <c r="G124" s="11" t="n"/>
      <c r="H124" s="11" t="n"/>
      <c r="I124" s="11">
        <f>IF(A124="","",OpeningBank+SUMIFS(G$6:G124,E$6:E124,"Bank")-SUMIFS(H$6:H124,E$6:E124,"Bank"))</f>
        <v/>
      </c>
      <c r="J124" s="11">
        <f>IF(A124="","",OpeningCash+SUMIFS(G$6:G124,E$6:E124,"Cash")-SUMIFS(H$6:H124,E$6:E124,"Cash"))</f>
        <v/>
      </c>
    </row>
    <row r="125">
      <c r="A125" s="12" t="n"/>
      <c r="B125" s="13" t="n"/>
      <c r="C125" s="13" t="n"/>
      <c r="D125" s="13" t="n"/>
      <c r="E125" s="13" t="n"/>
      <c r="F125" s="13" t="n"/>
      <c r="G125" s="14" t="n"/>
      <c r="H125" s="14" t="n"/>
      <c r="I125" s="14">
        <f>IF(A125="","",OpeningBank+SUMIFS(G$6:G125,E$6:E125,"Bank")-SUMIFS(H$6:H125,E$6:E125,"Bank"))</f>
        <v/>
      </c>
      <c r="J125" s="14">
        <f>IF(A125="","",OpeningCash+SUMIFS(G$6:G125,E$6:E125,"Cash")-SUMIFS(H$6:H125,E$6:E125,"Cash"))</f>
        <v/>
      </c>
      <c r="K125" s="13" t="n"/>
    </row>
    <row r="126">
      <c r="A126" s="10" t="n"/>
      <c r="G126" s="11" t="n"/>
      <c r="H126" s="11" t="n"/>
      <c r="I126" s="11">
        <f>IF(A126="","",OpeningBank+SUMIFS(G$6:G126,E$6:E126,"Bank")-SUMIFS(H$6:H126,E$6:E126,"Bank"))</f>
        <v/>
      </c>
      <c r="J126" s="11">
        <f>IF(A126="","",OpeningCash+SUMIFS(G$6:G126,E$6:E126,"Cash")-SUMIFS(H$6:H126,E$6:E126,"Cash"))</f>
        <v/>
      </c>
    </row>
    <row r="127">
      <c r="A127" s="12" t="n"/>
      <c r="B127" s="13" t="n"/>
      <c r="C127" s="13" t="n"/>
      <c r="D127" s="13" t="n"/>
      <c r="E127" s="13" t="n"/>
      <c r="F127" s="13" t="n"/>
      <c r="G127" s="14" t="n"/>
      <c r="H127" s="14" t="n"/>
      <c r="I127" s="14">
        <f>IF(A127="","",OpeningBank+SUMIFS(G$6:G127,E$6:E127,"Bank")-SUMIFS(H$6:H127,E$6:E127,"Bank"))</f>
        <v/>
      </c>
      <c r="J127" s="14">
        <f>IF(A127="","",OpeningCash+SUMIFS(G$6:G127,E$6:E127,"Cash")-SUMIFS(H$6:H127,E$6:E127,"Cash"))</f>
        <v/>
      </c>
      <c r="K127" s="13" t="n"/>
    </row>
    <row r="128">
      <c r="A128" s="10" t="n"/>
      <c r="G128" s="11" t="n"/>
      <c r="H128" s="11" t="n"/>
      <c r="I128" s="11">
        <f>IF(A128="","",OpeningBank+SUMIFS(G$6:G128,E$6:E128,"Bank")-SUMIFS(H$6:H128,E$6:E128,"Bank"))</f>
        <v/>
      </c>
      <c r="J128" s="11">
        <f>IF(A128="","",OpeningCash+SUMIFS(G$6:G128,E$6:E128,"Cash")-SUMIFS(H$6:H128,E$6:E128,"Cash"))</f>
        <v/>
      </c>
    </row>
    <row r="129">
      <c r="A129" s="12" t="n"/>
      <c r="B129" s="13" t="n"/>
      <c r="C129" s="13" t="n"/>
      <c r="D129" s="13" t="n"/>
      <c r="E129" s="13" t="n"/>
      <c r="F129" s="13" t="n"/>
      <c r="G129" s="14" t="n"/>
      <c r="H129" s="14" t="n"/>
      <c r="I129" s="14">
        <f>IF(A129="","",OpeningBank+SUMIFS(G$6:G129,E$6:E129,"Bank")-SUMIFS(H$6:H129,E$6:E129,"Bank"))</f>
        <v/>
      </c>
      <c r="J129" s="14">
        <f>IF(A129="","",OpeningCash+SUMIFS(G$6:G129,E$6:E129,"Cash")-SUMIFS(H$6:H129,E$6:E129,"Cash"))</f>
        <v/>
      </c>
      <c r="K129" s="13" t="n"/>
    </row>
    <row r="130">
      <c r="A130" s="10" t="n"/>
      <c r="G130" s="11" t="n"/>
      <c r="H130" s="11" t="n"/>
      <c r="I130" s="11">
        <f>IF(A130="","",OpeningBank+SUMIFS(G$6:G130,E$6:E130,"Bank")-SUMIFS(H$6:H130,E$6:E130,"Bank"))</f>
        <v/>
      </c>
      <c r="J130" s="11">
        <f>IF(A130="","",OpeningCash+SUMIFS(G$6:G130,E$6:E130,"Cash")-SUMIFS(H$6:H130,E$6:E130,"Cash"))</f>
        <v/>
      </c>
    </row>
    <row r="131">
      <c r="A131" s="12" t="n"/>
      <c r="B131" s="13" t="n"/>
      <c r="C131" s="13" t="n"/>
      <c r="D131" s="13" t="n"/>
      <c r="E131" s="13" t="n"/>
      <c r="F131" s="13" t="n"/>
      <c r="G131" s="14" t="n"/>
      <c r="H131" s="14" t="n"/>
      <c r="I131" s="14">
        <f>IF(A131="","",OpeningBank+SUMIFS(G$6:G131,E$6:E131,"Bank")-SUMIFS(H$6:H131,E$6:E131,"Bank"))</f>
        <v/>
      </c>
      <c r="J131" s="14">
        <f>IF(A131="","",OpeningCash+SUMIFS(G$6:G131,E$6:E131,"Cash")-SUMIFS(H$6:H131,E$6:E131,"Cash"))</f>
        <v/>
      </c>
      <c r="K131" s="13" t="n"/>
    </row>
    <row r="132">
      <c r="A132" s="10" t="n"/>
      <c r="G132" s="11" t="n"/>
      <c r="H132" s="11" t="n"/>
      <c r="I132" s="11">
        <f>IF(A132="","",OpeningBank+SUMIFS(G$6:G132,E$6:E132,"Bank")-SUMIFS(H$6:H132,E$6:E132,"Bank"))</f>
        <v/>
      </c>
      <c r="J132" s="11">
        <f>IF(A132="","",OpeningCash+SUMIFS(G$6:G132,E$6:E132,"Cash")-SUMIFS(H$6:H132,E$6:E132,"Cash"))</f>
        <v/>
      </c>
    </row>
    <row r="133">
      <c r="A133" s="12" t="n"/>
      <c r="B133" s="13" t="n"/>
      <c r="C133" s="13" t="n"/>
      <c r="D133" s="13" t="n"/>
      <c r="E133" s="13" t="n"/>
      <c r="F133" s="13" t="n"/>
      <c r="G133" s="14" t="n"/>
      <c r="H133" s="14" t="n"/>
      <c r="I133" s="14">
        <f>IF(A133="","",OpeningBank+SUMIFS(G$6:G133,E$6:E133,"Bank")-SUMIFS(H$6:H133,E$6:E133,"Bank"))</f>
        <v/>
      </c>
      <c r="J133" s="14">
        <f>IF(A133="","",OpeningCash+SUMIFS(G$6:G133,E$6:E133,"Cash")-SUMIFS(H$6:H133,E$6:E133,"Cash"))</f>
        <v/>
      </c>
      <c r="K133" s="13" t="n"/>
    </row>
    <row r="134">
      <c r="A134" s="10" t="n"/>
      <c r="G134" s="11" t="n"/>
      <c r="H134" s="11" t="n"/>
      <c r="I134" s="11">
        <f>IF(A134="","",OpeningBank+SUMIFS(G$6:G134,E$6:E134,"Bank")-SUMIFS(H$6:H134,E$6:E134,"Bank"))</f>
        <v/>
      </c>
      <c r="J134" s="11">
        <f>IF(A134="","",OpeningCash+SUMIFS(G$6:G134,E$6:E134,"Cash")-SUMIFS(H$6:H134,E$6:E134,"Cash"))</f>
        <v/>
      </c>
    </row>
    <row r="135">
      <c r="A135" s="12" t="n"/>
      <c r="B135" s="13" t="n"/>
      <c r="C135" s="13" t="n"/>
      <c r="D135" s="13" t="n"/>
      <c r="E135" s="13" t="n"/>
      <c r="F135" s="13" t="n"/>
      <c r="G135" s="14" t="n"/>
      <c r="H135" s="14" t="n"/>
      <c r="I135" s="14">
        <f>IF(A135="","",OpeningBank+SUMIFS(G$6:G135,E$6:E135,"Bank")-SUMIFS(H$6:H135,E$6:E135,"Bank"))</f>
        <v/>
      </c>
      <c r="J135" s="14">
        <f>IF(A135="","",OpeningCash+SUMIFS(G$6:G135,E$6:E135,"Cash")-SUMIFS(H$6:H135,E$6:E135,"Cash"))</f>
        <v/>
      </c>
      <c r="K135" s="13" t="n"/>
    </row>
    <row r="136">
      <c r="A136" s="10" t="n"/>
      <c r="G136" s="11" t="n"/>
      <c r="H136" s="11" t="n"/>
      <c r="I136" s="11">
        <f>IF(A136="","",OpeningBank+SUMIFS(G$6:G136,E$6:E136,"Bank")-SUMIFS(H$6:H136,E$6:E136,"Bank"))</f>
        <v/>
      </c>
      <c r="J136" s="11">
        <f>IF(A136="","",OpeningCash+SUMIFS(G$6:G136,E$6:E136,"Cash")-SUMIFS(H$6:H136,E$6:E136,"Cash"))</f>
        <v/>
      </c>
    </row>
    <row r="137">
      <c r="A137" s="12" t="n"/>
      <c r="B137" s="13" t="n"/>
      <c r="C137" s="13" t="n"/>
      <c r="D137" s="13" t="n"/>
      <c r="E137" s="13" t="n"/>
      <c r="F137" s="13" t="n"/>
      <c r="G137" s="14" t="n"/>
      <c r="H137" s="14" t="n"/>
      <c r="I137" s="14">
        <f>IF(A137="","",OpeningBank+SUMIFS(G$6:G137,E$6:E137,"Bank")-SUMIFS(H$6:H137,E$6:E137,"Bank"))</f>
        <v/>
      </c>
      <c r="J137" s="14">
        <f>IF(A137="","",OpeningCash+SUMIFS(G$6:G137,E$6:E137,"Cash")-SUMIFS(H$6:H137,E$6:E137,"Cash"))</f>
        <v/>
      </c>
      <c r="K137" s="13" t="n"/>
    </row>
    <row r="138">
      <c r="A138" s="10" t="n"/>
      <c r="G138" s="11" t="n"/>
      <c r="H138" s="11" t="n"/>
      <c r="I138" s="11">
        <f>IF(A138="","",OpeningBank+SUMIFS(G$6:G138,E$6:E138,"Bank")-SUMIFS(H$6:H138,E$6:E138,"Bank"))</f>
        <v/>
      </c>
      <c r="J138" s="11">
        <f>IF(A138="","",OpeningCash+SUMIFS(G$6:G138,E$6:E138,"Cash")-SUMIFS(H$6:H138,E$6:E138,"Cash"))</f>
        <v/>
      </c>
    </row>
    <row r="139">
      <c r="A139" s="12" t="n"/>
      <c r="B139" s="13" t="n"/>
      <c r="C139" s="13" t="n"/>
      <c r="D139" s="13" t="n"/>
      <c r="E139" s="13" t="n"/>
      <c r="F139" s="13" t="n"/>
      <c r="G139" s="14" t="n"/>
      <c r="H139" s="14" t="n"/>
      <c r="I139" s="14">
        <f>IF(A139="","",OpeningBank+SUMIFS(G$6:G139,E$6:E139,"Bank")-SUMIFS(H$6:H139,E$6:E139,"Bank"))</f>
        <v/>
      </c>
      <c r="J139" s="14">
        <f>IF(A139="","",OpeningCash+SUMIFS(G$6:G139,E$6:E139,"Cash")-SUMIFS(H$6:H139,E$6:E139,"Cash"))</f>
        <v/>
      </c>
      <c r="K139" s="13" t="n"/>
    </row>
    <row r="140">
      <c r="A140" s="10" t="n"/>
      <c r="G140" s="11" t="n"/>
      <c r="H140" s="11" t="n"/>
      <c r="I140" s="11">
        <f>IF(A140="","",OpeningBank+SUMIFS(G$6:G140,E$6:E140,"Bank")-SUMIFS(H$6:H140,E$6:E140,"Bank"))</f>
        <v/>
      </c>
      <c r="J140" s="11">
        <f>IF(A140="","",OpeningCash+SUMIFS(G$6:G140,E$6:E140,"Cash")-SUMIFS(H$6:H140,E$6:E140,"Cash"))</f>
        <v/>
      </c>
    </row>
    <row r="141">
      <c r="A141" s="12" t="n"/>
      <c r="B141" s="13" t="n"/>
      <c r="C141" s="13" t="n"/>
      <c r="D141" s="13" t="n"/>
      <c r="E141" s="13" t="n"/>
      <c r="F141" s="13" t="n"/>
      <c r="G141" s="14" t="n"/>
      <c r="H141" s="14" t="n"/>
      <c r="I141" s="14">
        <f>IF(A141="","",OpeningBank+SUMIFS(G$6:G141,E$6:E141,"Bank")-SUMIFS(H$6:H141,E$6:E141,"Bank"))</f>
        <v/>
      </c>
      <c r="J141" s="14">
        <f>IF(A141="","",OpeningCash+SUMIFS(G$6:G141,E$6:E141,"Cash")-SUMIFS(H$6:H141,E$6:E141,"Cash"))</f>
        <v/>
      </c>
      <c r="K141" s="13" t="n"/>
    </row>
    <row r="142">
      <c r="A142" s="10" t="n"/>
      <c r="G142" s="11" t="n"/>
      <c r="H142" s="11" t="n"/>
      <c r="I142" s="11">
        <f>IF(A142="","",OpeningBank+SUMIFS(G$6:G142,E$6:E142,"Bank")-SUMIFS(H$6:H142,E$6:E142,"Bank"))</f>
        <v/>
      </c>
      <c r="J142" s="11">
        <f>IF(A142="","",OpeningCash+SUMIFS(G$6:G142,E$6:E142,"Cash")-SUMIFS(H$6:H142,E$6:E142,"Cash"))</f>
        <v/>
      </c>
    </row>
    <row r="143">
      <c r="A143" s="12" t="n"/>
      <c r="B143" s="13" t="n"/>
      <c r="C143" s="13" t="n"/>
      <c r="D143" s="13" t="n"/>
      <c r="E143" s="13" t="n"/>
      <c r="F143" s="13" t="n"/>
      <c r="G143" s="14" t="n"/>
      <c r="H143" s="14" t="n"/>
      <c r="I143" s="14">
        <f>IF(A143="","",OpeningBank+SUMIFS(G$6:G143,E$6:E143,"Bank")-SUMIFS(H$6:H143,E$6:E143,"Bank"))</f>
        <v/>
      </c>
      <c r="J143" s="14">
        <f>IF(A143="","",OpeningCash+SUMIFS(G$6:G143,E$6:E143,"Cash")-SUMIFS(H$6:H143,E$6:E143,"Cash"))</f>
        <v/>
      </c>
      <c r="K143" s="13" t="n"/>
    </row>
    <row r="144">
      <c r="A144" s="10" t="n"/>
      <c r="G144" s="11" t="n"/>
      <c r="H144" s="11" t="n"/>
      <c r="I144" s="11">
        <f>IF(A144="","",OpeningBank+SUMIFS(G$6:G144,E$6:E144,"Bank")-SUMIFS(H$6:H144,E$6:E144,"Bank"))</f>
        <v/>
      </c>
      <c r="J144" s="11">
        <f>IF(A144="","",OpeningCash+SUMIFS(G$6:G144,E$6:E144,"Cash")-SUMIFS(H$6:H144,E$6:E144,"Cash"))</f>
        <v/>
      </c>
    </row>
    <row r="145">
      <c r="A145" s="12" t="n"/>
      <c r="B145" s="13" t="n"/>
      <c r="C145" s="13" t="n"/>
      <c r="D145" s="13" t="n"/>
      <c r="E145" s="13" t="n"/>
      <c r="F145" s="13" t="n"/>
      <c r="G145" s="14" t="n"/>
      <c r="H145" s="14" t="n"/>
      <c r="I145" s="14">
        <f>IF(A145="","",OpeningBank+SUMIFS(G$6:G145,E$6:E145,"Bank")-SUMIFS(H$6:H145,E$6:E145,"Bank"))</f>
        <v/>
      </c>
      <c r="J145" s="14">
        <f>IF(A145="","",OpeningCash+SUMIFS(G$6:G145,E$6:E145,"Cash")-SUMIFS(H$6:H145,E$6:E145,"Cash"))</f>
        <v/>
      </c>
      <c r="K145" s="13" t="n"/>
    </row>
    <row r="146">
      <c r="A146" s="10" t="n"/>
      <c r="G146" s="11" t="n"/>
      <c r="H146" s="11" t="n"/>
      <c r="I146" s="11">
        <f>IF(A146="","",OpeningBank+SUMIFS(G$6:G146,E$6:E146,"Bank")-SUMIFS(H$6:H146,E$6:E146,"Bank"))</f>
        <v/>
      </c>
      <c r="J146" s="11">
        <f>IF(A146="","",OpeningCash+SUMIFS(G$6:G146,E$6:E146,"Cash")-SUMIFS(H$6:H146,E$6:E146,"Cash"))</f>
        <v/>
      </c>
    </row>
    <row r="147">
      <c r="A147" s="12" t="n"/>
      <c r="B147" s="13" t="n"/>
      <c r="C147" s="13" t="n"/>
      <c r="D147" s="13" t="n"/>
      <c r="E147" s="13" t="n"/>
      <c r="F147" s="13" t="n"/>
      <c r="G147" s="14" t="n"/>
      <c r="H147" s="14" t="n"/>
      <c r="I147" s="14">
        <f>IF(A147="","",OpeningBank+SUMIFS(G$6:G147,E$6:E147,"Bank")-SUMIFS(H$6:H147,E$6:E147,"Bank"))</f>
        <v/>
      </c>
      <c r="J147" s="14">
        <f>IF(A147="","",OpeningCash+SUMIFS(G$6:G147,E$6:E147,"Cash")-SUMIFS(H$6:H147,E$6:E147,"Cash"))</f>
        <v/>
      </c>
      <c r="K147" s="13" t="n"/>
    </row>
    <row r="148">
      <c r="A148" s="10" t="n"/>
      <c r="G148" s="11" t="n"/>
      <c r="H148" s="11" t="n"/>
      <c r="I148" s="11">
        <f>IF(A148="","",OpeningBank+SUMIFS(G$6:G148,E$6:E148,"Bank")-SUMIFS(H$6:H148,E$6:E148,"Bank"))</f>
        <v/>
      </c>
      <c r="J148" s="11">
        <f>IF(A148="","",OpeningCash+SUMIFS(G$6:G148,E$6:E148,"Cash")-SUMIFS(H$6:H148,E$6:E148,"Cash"))</f>
        <v/>
      </c>
    </row>
    <row r="149">
      <c r="A149" s="12" t="n"/>
      <c r="B149" s="13" t="n"/>
      <c r="C149" s="13" t="n"/>
      <c r="D149" s="13" t="n"/>
      <c r="E149" s="13" t="n"/>
      <c r="F149" s="13" t="n"/>
      <c r="G149" s="14" t="n"/>
      <c r="H149" s="14" t="n"/>
      <c r="I149" s="14">
        <f>IF(A149="","",OpeningBank+SUMIFS(G$6:G149,E$6:E149,"Bank")-SUMIFS(H$6:H149,E$6:E149,"Bank"))</f>
        <v/>
      </c>
      <c r="J149" s="14">
        <f>IF(A149="","",OpeningCash+SUMIFS(G$6:G149,E$6:E149,"Cash")-SUMIFS(H$6:H149,E$6:E149,"Cash"))</f>
        <v/>
      </c>
      <c r="K149" s="13" t="n"/>
    </row>
    <row r="150">
      <c r="A150" s="10" t="n"/>
      <c r="G150" s="11" t="n"/>
      <c r="H150" s="11" t="n"/>
      <c r="I150" s="11">
        <f>IF(A150="","",OpeningBank+SUMIFS(G$6:G150,E$6:E150,"Bank")-SUMIFS(H$6:H150,E$6:E150,"Bank"))</f>
        <v/>
      </c>
      <c r="J150" s="11">
        <f>IF(A150="","",OpeningCash+SUMIFS(G$6:G150,E$6:E150,"Cash")-SUMIFS(H$6:H150,E$6:E150,"Cash"))</f>
        <v/>
      </c>
    </row>
    <row r="151">
      <c r="A151" s="12" t="n"/>
      <c r="B151" s="13" t="n"/>
      <c r="C151" s="13" t="n"/>
      <c r="D151" s="13" t="n"/>
      <c r="E151" s="13" t="n"/>
      <c r="F151" s="13" t="n"/>
      <c r="G151" s="14" t="n"/>
      <c r="H151" s="14" t="n"/>
      <c r="I151" s="14">
        <f>IF(A151="","",OpeningBank+SUMIFS(G$6:G151,E$6:E151,"Bank")-SUMIFS(H$6:H151,E$6:E151,"Bank"))</f>
        <v/>
      </c>
      <c r="J151" s="14">
        <f>IF(A151="","",OpeningCash+SUMIFS(G$6:G151,E$6:E151,"Cash")-SUMIFS(H$6:H151,E$6:E151,"Cash"))</f>
        <v/>
      </c>
      <c r="K151" s="13" t="n"/>
    </row>
    <row r="152">
      <c r="A152" s="10" t="n"/>
      <c r="G152" s="11" t="n"/>
      <c r="H152" s="11" t="n"/>
      <c r="I152" s="11">
        <f>IF(A152="","",OpeningBank+SUMIFS(G$6:G152,E$6:E152,"Bank")-SUMIFS(H$6:H152,E$6:E152,"Bank"))</f>
        <v/>
      </c>
      <c r="J152" s="11">
        <f>IF(A152="","",OpeningCash+SUMIFS(G$6:G152,E$6:E152,"Cash")-SUMIFS(H$6:H152,E$6:E152,"Cash"))</f>
        <v/>
      </c>
    </row>
    <row r="153">
      <c r="A153" s="12" t="n"/>
      <c r="B153" s="13" t="n"/>
      <c r="C153" s="13" t="n"/>
      <c r="D153" s="13" t="n"/>
      <c r="E153" s="13" t="n"/>
      <c r="F153" s="13" t="n"/>
      <c r="G153" s="14" t="n"/>
      <c r="H153" s="14" t="n"/>
      <c r="I153" s="14">
        <f>IF(A153="","",OpeningBank+SUMIFS(G$6:G153,E$6:E153,"Bank")-SUMIFS(H$6:H153,E$6:E153,"Bank"))</f>
        <v/>
      </c>
      <c r="J153" s="14">
        <f>IF(A153="","",OpeningCash+SUMIFS(G$6:G153,E$6:E153,"Cash")-SUMIFS(H$6:H153,E$6:E153,"Cash"))</f>
        <v/>
      </c>
      <c r="K153" s="13" t="n"/>
    </row>
    <row r="154">
      <c r="A154" s="10" t="n"/>
      <c r="G154" s="11" t="n"/>
      <c r="H154" s="11" t="n"/>
      <c r="I154" s="11">
        <f>IF(A154="","",OpeningBank+SUMIFS(G$6:G154,E$6:E154,"Bank")-SUMIFS(H$6:H154,E$6:E154,"Bank"))</f>
        <v/>
      </c>
      <c r="J154" s="11">
        <f>IF(A154="","",OpeningCash+SUMIFS(G$6:G154,E$6:E154,"Cash")-SUMIFS(H$6:H154,E$6:E154,"Cash"))</f>
        <v/>
      </c>
    </row>
    <row r="155">
      <c r="A155" s="12" t="n"/>
      <c r="B155" s="13" t="n"/>
      <c r="C155" s="13" t="n"/>
      <c r="D155" s="13" t="n"/>
      <c r="E155" s="13" t="n"/>
      <c r="F155" s="13" t="n"/>
      <c r="G155" s="14" t="n"/>
      <c r="H155" s="14" t="n"/>
      <c r="I155" s="14">
        <f>IF(A155="","",OpeningBank+SUMIFS(G$6:G155,E$6:E155,"Bank")-SUMIFS(H$6:H155,E$6:E155,"Bank"))</f>
        <v/>
      </c>
      <c r="J155" s="14">
        <f>IF(A155="","",OpeningCash+SUMIFS(G$6:G155,E$6:E155,"Cash")-SUMIFS(H$6:H155,E$6:E155,"Cash"))</f>
        <v/>
      </c>
      <c r="K155" s="13" t="n"/>
    </row>
    <row r="156">
      <c r="A156" s="10" t="n"/>
      <c r="G156" s="11" t="n"/>
      <c r="H156" s="11" t="n"/>
      <c r="I156" s="11">
        <f>IF(A156="","",OpeningBank+SUMIFS(G$6:G156,E$6:E156,"Bank")-SUMIFS(H$6:H156,E$6:E156,"Bank"))</f>
        <v/>
      </c>
      <c r="J156" s="11">
        <f>IF(A156="","",OpeningCash+SUMIFS(G$6:G156,E$6:E156,"Cash")-SUMIFS(H$6:H156,E$6:E156,"Cash"))</f>
        <v/>
      </c>
    </row>
    <row r="157">
      <c r="A157" s="12" t="n"/>
      <c r="B157" s="13" t="n"/>
      <c r="C157" s="13" t="n"/>
      <c r="D157" s="13" t="n"/>
      <c r="E157" s="13" t="n"/>
      <c r="F157" s="13" t="n"/>
      <c r="G157" s="14" t="n"/>
      <c r="H157" s="14" t="n"/>
      <c r="I157" s="14">
        <f>IF(A157="","",OpeningBank+SUMIFS(G$6:G157,E$6:E157,"Bank")-SUMIFS(H$6:H157,E$6:E157,"Bank"))</f>
        <v/>
      </c>
      <c r="J157" s="14">
        <f>IF(A157="","",OpeningCash+SUMIFS(G$6:G157,E$6:E157,"Cash")-SUMIFS(H$6:H157,E$6:E157,"Cash"))</f>
        <v/>
      </c>
      <c r="K157" s="13" t="n"/>
    </row>
    <row r="158">
      <c r="A158" s="10" t="n"/>
      <c r="G158" s="11" t="n"/>
      <c r="H158" s="11" t="n"/>
      <c r="I158" s="11">
        <f>IF(A158="","",OpeningBank+SUMIFS(G$6:G158,E$6:E158,"Bank")-SUMIFS(H$6:H158,E$6:E158,"Bank"))</f>
        <v/>
      </c>
      <c r="J158" s="11">
        <f>IF(A158="","",OpeningCash+SUMIFS(G$6:G158,E$6:E158,"Cash")-SUMIFS(H$6:H158,E$6:E158,"Cash"))</f>
        <v/>
      </c>
    </row>
    <row r="159">
      <c r="A159" s="12" t="n"/>
      <c r="B159" s="13" t="n"/>
      <c r="C159" s="13" t="n"/>
      <c r="D159" s="13" t="n"/>
      <c r="E159" s="13" t="n"/>
      <c r="F159" s="13" t="n"/>
      <c r="G159" s="14" t="n"/>
      <c r="H159" s="14" t="n"/>
      <c r="I159" s="14">
        <f>IF(A159="","",OpeningBank+SUMIFS(G$6:G159,E$6:E159,"Bank")-SUMIFS(H$6:H159,E$6:E159,"Bank"))</f>
        <v/>
      </c>
      <c r="J159" s="14">
        <f>IF(A159="","",OpeningCash+SUMIFS(G$6:G159,E$6:E159,"Cash")-SUMIFS(H$6:H159,E$6:E159,"Cash"))</f>
        <v/>
      </c>
      <c r="K159" s="13" t="n"/>
    </row>
    <row r="160">
      <c r="A160" s="10" t="n"/>
      <c r="G160" s="11" t="n"/>
      <c r="H160" s="11" t="n"/>
      <c r="I160" s="11">
        <f>IF(A160="","",OpeningBank+SUMIFS(G$6:G160,E$6:E160,"Bank")-SUMIFS(H$6:H160,E$6:E160,"Bank"))</f>
        <v/>
      </c>
      <c r="J160" s="11">
        <f>IF(A160="","",OpeningCash+SUMIFS(G$6:G160,E$6:E160,"Cash")-SUMIFS(H$6:H160,E$6:E160,"Cash"))</f>
        <v/>
      </c>
    </row>
    <row r="161">
      <c r="A161" s="12" t="n"/>
      <c r="B161" s="13" t="n"/>
      <c r="C161" s="13" t="n"/>
      <c r="D161" s="13" t="n"/>
      <c r="E161" s="13" t="n"/>
      <c r="F161" s="13" t="n"/>
      <c r="G161" s="14" t="n"/>
      <c r="H161" s="14" t="n"/>
      <c r="I161" s="14">
        <f>IF(A161="","",OpeningBank+SUMIFS(G$6:G161,E$6:E161,"Bank")-SUMIFS(H$6:H161,E$6:E161,"Bank"))</f>
        <v/>
      </c>
      <c r="J161" s="14">
        <f>IF(A161="","",OpeningCash+SUMIFS(G$6:G161,E$6:E161,"Cash")-SUMIFS(H$6:H161,E$6:E161,"Cash"))</f>
        <v/>
      </c>
      <c r="K161" s="13" t="n"/>
    </row>
    <row r="162">
      <c r="A162" s="10" t="n"/>
      <c r="G162" s="11" t="n"/>
      <c r="H162" s="11" t="n"/>
      <c r="I162" s="11">
        <f>IF(A162="","",OpeningBank+SUMIFS(G$6:G162,E$6:E162,"Bank")-SUMIFS(H$6:H162,E$6:E162,"Bank"))</f>
        <v/>
      </c>
      <c r="J162" s="11">
        <f>IF(A162="","",OpeningCash+SUMIFS(G$6:G162,E$6:E162,"Cash")-SUMIFS(H$6:H162,E$6:E162,"Cash"))</f>
        <v/>
      </c>
    </row>
    <row r="163">
      <c r="A163" s="12" t="n"/>
      <c r="B163" s="13" t="n"/>
      <c r="C163" s="13" t="n"/>
      <c r="D163" s="13" t="n"/>
      <c r="E163" s="13" t="n"/>
      <c r="F163" s="13" t="n"/>
      <c r="G163" s="14" t="n"/>
      <c r="H163" s="14" t="n"/>
      <c r="I163" s="14">
        <f>IF(A163="","",OpeningBank+SUMIFS(G$6:G163,E$6:E163,"Bank")-SUMIFS(H$6:H163,E$6:E163,"Bank"))</f>
        <v/>
      </c>
      <c r="J163" s="14">
        <f>IF(A163="","",OpeningCash+SUMIFS(G$6:G163,E$6:E163,"Cash")-SUMIFS(H$6:H163,E$6:E163,"Cash"))</f>
        <v/>
      </c>
      <c r="K163" s="13" t="n"/>
    </row>
    <row r="164">
      <c r="A164" s="10" t="n"/>
      <c r="G164" s="11" t="n"/>
      <c r="H164" s="11" t="n"/>
      <c r="I164" s="11">
        <f>IF(A164="","",OpeningBank+SUMIFS(G$6:G164,E$6:E164,"Bank")-SUMIFS(H$6:H164,E$6:E164,"Bank"))</f>
        <v/>
      </c>
      <c r="J164" s="11">
        <f>IF(A164="","",OpeningCash+SUMIFS(G$6:G164,E$6:E164,"Cash")-SUMIFS(H$6:H164,E$6:E164,"Cash"))</f>
        <v/>
      </c>
    </row>
    <row r="165">
      <c r="A165" s="12" t="n"/>
      <c r="B165" s="13" t="n"/>
      <c r="C165" s="13" t="n"/>
      <c r="D165" s="13" t="n"/>
      <c r="E165" s="13" t="n"/>
      <c r="F165" s="13" t="n"/>
      <c r="G165" s="14" t="n"/>
      <c r="H165" s="14" t="n"/>
      <c r="I165" s="14">
        <f>IF(A165="","",OpeningBank+SUMIFS(G$6:G165,E$6:E165,"Bank")-SUMIFS(H$6:H165,E$6:E165,"Bank"))</f>
        <v/>
      </c>
      <c r="J165" s="14">
        <f>IF(A165="","",OpeningCash+SUMIFS(G$6:G165,E$6:E165,"Cash")-SUMIFS(H$6:H165,E$6:E165,"Cash"))</f>
        <v/>
      </c>
      <c r="K165" s="13" t="n"/>
    </row>
    <row r="166">
      <c r="A166" s="10" t="n"/>
      <c r="G166" s="11" t="n"/>
      <c r="H166" s="11" t="n"/>
      <c r="I166" s="11">
        <f>IF(A166="","",OpeningBank+SUMIFS(G$6:G166,E$6:E166,"Bank")-SUMIFS(H$6:H166,E$6:E166,"Bank"))</f>
        <v/>
      </c>
      <c r="J166" s="11">
        <f>IF(A166="","",OpeningCash+SUMIFS(G$6:G166,E$6:E166,"Cash")-SUMIFS(H$6:H166,E$6:E166,"Cash"))</f>
        <v/>
      </c>
    </row>
    <row r="167">
      <c r="A167" s="12" t="n"/>
      <c r="B167" s="13" t="n"/>
      <c r="C167" s="13" t="n"/>
      <c r="D167" s="13" t="n"/>
      <c r="E167" s="13" t="n"/>
      <c r="F167" s="13" t="n"/>
      <c r="G167" s="14" t="n"/>
      <c r="H167" s="14" t="n"/>
      <c r="I167" s="14">
        <f>IF(A167="","",OpeningBank+SUMIFS(G$6:G167,E$6:E167,"Bank")-SUMIFS(H$6:H167,E$6:E167,"Bank"))</f>
        <v/>
      </c>
      <c r="J167" s="14">
        <f>IF(A167="","",OpeningCash+SUMIFS(G$6:G167,E$6:E167,"Cash")-SUMIFS(H$6:H167,E$6:E167,"Cash"))</f>
        <v/>
      </c>
      <c r="K167" s="13" t="n"/>
    </row>
    <row r="168">
      <c r="A168" s="10" t="n"/>
      <c r="G168" s="11" t="n"/>
      <c r="H168" s="11" t="n"/>
      <c r="I168" s="11">
        <f>IF(A168="","",OpeningBank+SUMIFS(G$6:G168,E$6:E168,"Bank")-SUMIFS(H$6:H168,E$6:E168,"Bank"))</f>
        <v/>
      </c>
      <c r="J168" s="11">
        <f>IF(A168="","",OpeningCash+SUMIFS(G$6:G168,E$6:E168,"Cash")-SUMIFS(H$6:H168,E$6:E168,"Cash"))</f>
        <v/>
      </c>
    </row>
    <row r="169">
      <c r="A169" s="12" t="n"/>
      <c r="B169" s="13" t="n"/>
      <c r="C169" s="13" t="n"/>
      <c r="D169" s="13" t="n"/>
      <c r="E169" s="13" t="n"/>
      <c r="F169" s="13" t="n"/>
      <c r="G169" s="14" t="n"/>
      <c r="H169" s="14" t="n"/>
      <c r="I169" s="14">
        <f>IF(A169="","",OpeningBank+SUMIFS(G$6:G169,E$6:E169,"Bank")-SUMIFS(H$6:H169,E$6:E169,"Bank"))</f>
        <v/>
      </c>
      <c r="J169" s="14">
        <f>IF(A169="","",OpeningCash+SUMIFS(G$6:G169,E$6:E169,"Cash")-SUMIFS(H$6:H169,E$6:E169,"Cash"))</f>
        <v/>
      </c>
      <c r="K169" s="13" t="n"/>
    </row>
    <row r="170">
      <c r="A170" s="10" t="n"/>
      <c r="G170" s="11" t="n"/>
      <c r="H170" s="11" t="n"/>
      <c r="I170" s="11">
        <f>IF(A170="","",OpeningBank+SUMIFS(G$6:G170,E$6:E170,"Bank")-SUMIFS(H$6:H170,E$6:E170,"Bank"))</f>
        <v/>
      </c>
      <c r="J170" s="11">
        <f>IF(A170="","",OpeningCash+SUMIFS(G$6:G170,E$6:E170,"Cash")-SUMIFS(H$6:H170,E$6:E170,"Cash"))</f>
        <v/>
      </c>
    </row>
    <row r="171">
      <c r="A171" s="12" t="n"/>
      <c r="B171" s="13" t="n"/>
      <c r="C171" s="13" t="n"/>
      <c r="D171" s="13" t="n"/>
      <c r="E171" s="13" t="n"/>
      <c r="F171" s="13" t="n"/>
      <c r="G171" s="14" t="n"/>
      <c r="H171" s="14" t="n"/>
      <c r="I171" s="14">
        <f>IF(A171="","",OpeningBank+SUMIFS(G$6:G171,E$6:E171,"Bank")-SUMIFS(H$6:H171,E$6:E171,"Bank"))</f>
        <v/>
      </c>
      <c r="J171" s="14">
        <f>IF(A171="","",OpeningCash+SUMIFS(G$6:G171,E$6:E171,"Cash")-SUMIFS(H$6:H171,E$6:E171,"Cash"))</f>
        <v/>
      </c>
      <c r="K171" s="13" t="n"/>
    </row>
    <row r="172">
      <c r="A172" s="10" t="n"/>
      <c r="G172" s="11" t="n"/>
      <c r="H172" s="11" t="n"/>
      <c r="I172" s="11">
        <f>IF(A172="","",OpeningBank+SUMIFS(G$6:G172,E$6:E172,"Bank")-SUMIFS(H$6:H172,E$6:E172,"Bank"))</f>
        <v/>
      </c>
      <c r="J172" s="11">
        <f>IF(A172="","",OpeningCash+SUMIFS(G$6:G172,E$6:E172,"Cash")-SUMIFS(H$6:H172,E$6:E172,"Cash"))</f>
        <v/>
      </c>
    </row>
    <row r="173">
      <c r="A173" s="12" t="n"/>
      <c r="B173" s="13" t="n"/>
      <c r="C173" s="13" t="n"/>
      <c r="D173" s="13" t="n"/>
      <c r="E173" s="13" t="n"/>
      <c r="F173" s="13" t="n"/>
      <c r="G173" s="14" t="n"/>
      <c r="H173" s="14" t="n"/>
      <c r="I173" s="14">
        <f>IF(A173="","",OpeningBank+SUMIFS(G$6:G173,E$6:E173,"Bank")-SUMIFS(H$6:H173,E$6:E173,"Bank"))</f>
        <v/>
      </c>
      <c r="J173" s="14">
        <f>IF(A173="","",OpeningCash+SUMIFS(G$6:G173,E$6:E173,"Cash")-SUMIFS(H$6:H173,E$6:E173,"Cash"))</f>
        <v/>
      </c>
      <c r="K173" s="13" t="n"/>
    </row>
    <row r="174">
      <c r="A174" s="10" t="n"/>
      <c r="G174" s="11" t="n"/>
      <c r="H174" s="11" t="n"/>
      <c r="I174" s="11">
        <f>IF(A174="","",OpeningBank+SUMIFS(G$6:G174,E$6:E174,"Bank")-SUMIFS(H$6:H174,E$6:E174,"Bank"))</f>
        <v/>
      </c>
      <c r="J174" s="11">
        <f>IF(A174="","",OpeningCash+SUMIFS(G$6:G174,E$6:E174,"Cash")-SUMIFS(H$6:H174,E$6:E174,"Cash"))</f>
        <v/>
      </c>
    </row>
    <row r="175">
      <c r="A175" s="12" t="n"/>
      <c r="B175" s="13" t="n"/>
      <c r="C175" s="13" t="n"/>
      <c r="D175" s="13" t="n"/>
      <c r="E175" s="13" t="n"/>
      <c r="F175" s="13" t="n"/>
      <c r="G175" s="14" t="n"/>
      <c r="H175" s="14" t="n"/>
      <c r="I175" s="14">
        <f>IF(A175="","",OpeningBank+SUMIFS(G$6:G175,E$6:E175,"Bank")-SUMIFS(H$6:H175,E$6:E175,"Bank"))</f>
        <v/>
      </c>
      <c r="J175" s="14">
        <f>IF(A175="","",OpeningCash+SUMIFS(G$6:G175,E$6:E175,"Cash")-SUMIFS(H$6:H175,E$6:E175,"Cash"))</f>
        <v/>
      </c>
      <c r="K175" s="13" t="n"/>
    </row>
    <row r="176">
      <c r="A176" s="10" t="n"/>
      <c r="G176" s="11" t="n"/>
      <c r="H176" s="11" t="n"/>
      <c r="I176" s="11">
        <f>IF(A176="","",OpeningBank+SUMIFS(G$6:G176,E$6:E176,"Bank")-SUMIFS(H$6:H176,E$6:E176,"Bank"))</f>
        <v/>
      </c>
      <c r="J176" s="11">
        <f>IF(A176="","",OpeningCash+SUMIFS(G$6:G176,E$6:E176,"Cash")-SUMIFS(H$6:H176,E$6:E176,"Cash"))</f>
        <v/>
      </c>
    </row>
    <row r="177">
      <c r="A177" s="12" t="n"/>
      <c r="B177" s="13" t="n"/>
      <c r="C177" s="13" t="n"/>
      <c r="D177" s="13" t="n"/>
      <c r="E177" s="13" t="n"/>
      <c r="F177" s="13" t="n"/>
      <c r="G177" s="14" t="n"/>
      <c r="H177" s="14" t="n"/>
      <c r="I177" s="14">
        <f>IF(A177="","",OpeningBank+SUMIFS(G$6:G177,E$6:E177,"Bank")-SUMIFS(H$6:H177,E$6:E177,"Bank"))</f>
        <v/>
      </c>
      <c r="J177" s="14">
        <f>IF(A177="","",OpeningCash+SUMIFS(G$6:G177,E$6:E177,"Cash")-SUMIFS(H$6:H177,E$6:E177,"Cash"))</f>
        <v/>
      </c>
      <c r="K177" s="13" t="n"/>
    </row>
    <row r="178">
      <c r="A178" s="10" t="n"/>
      <c r="G178" s="11" t="n"/>
      <c r="H178" s="11" t="n"/>
      <c r="I178" s="11">
        <f>IF(A178="","",OpeningBank+SUMIFS(G$6:G178,E$6:E178,"Bank")-SUMIFS(H$6:H178,E$6:E178,"Bank"))</f>
        <v/>
      </c>
      <c r="J178" s="11">
        <f>IF(A178="","",OpeningCash+SUMIFS(G$6:G178,E$6:E178,"Cash")-SUMIFS(H$6:H178,E$6:E178,"Cash"))</f>
        <v/>
      </c>
    </row>
    <row r="179">
      <c r="A179" s="12" t="n"/>
      <c r="B179" s="13" t="n"/>
      <c r="C179" s="13" t="n"/>
      <c r="D179" s="13" t="n"/>
      <c r="E179" s="13" t="n"/>
      <c r="F179" s="13" t="n"/>
      <c r="G179" s="14" t="n"/>
      <c r="H179" s="14" t="n"/>
      <c r="I179" s="14">
        <f>IF(A179="","",OpeningBank+SUMIFS(G$6:G179,E$6:E179,"Bank")-SUMIFS(H$6:H179,E$6:E179,"Bank"))</f>
        <v/>
      </c>
      <c r="J179" s="14">
        <f>IF(A179="","",OpeningCash+SUMIFS(G$6:G179,E$6:E179,"Cash")-SUMIFS(H$6:H179,E$6:E179,"Cash"))</f>
        <v/>
      </c>
      <c r="K179" s="13" t="n"/>
    </row>
    <row r="180">
      <c r="A180" s="10" t="n"/>
      <c r="G180" s="11" t="n"/>
      <c r="H180" s="11" t="n"/>
      <c r="I180" s="11">
        <f>IF(A180="","",OpeningBank+SUMIFS(G$6:G180,E$6:E180,"Bank")-SUMIFS(H$6:H180,E$6:E180,"Bank"))</f>
        <v/>
      </c>
      <c r="J180" s="11">
        <f>IF(A180="","",OpeningCash+SUMIFS(G$6:G180,E$6:E180,"Cash")-SUMIFS(H$6:H180,E$6:E180,"Cash"))</f>
        <v/>
      </c>
    </row>
    <row r="181">
      <c r="A181" s="12" t="n"/>
      <c r="B181" s="13" t="n"/>
      <c r="C181" s="13" t="n"/>
      <c r="D181" s="13" t="n"/>
      <c r="E181" s="13" t="n"/>
      <c r="F181" s="13" t="n"/>
      <c r="G181" s="14" t="n"/>
      <c r="H181" s="14" t="n"/>
      <c r="I181" s="14">
        <f>IF(A181="","",OpeningBank+SUMIFS(G$6:G181,E$6:E181,"Bank")-SUMIFS(H$6:H181,E$6:E181,"Bank"))</f>
        <v/>
      </c>
      <c r="J181" s="14">
        <f>IF(A181="","",OpeningCash+SUMIFS(G$6:G181,E$6:E181,"Cash")-SUMIFS(H$6:H181,E$6:E181,"Cash"))</f>
        <v/>
      </c>
      <c r="K181" s="13" t="n"/>
    </row>
    <row r="182">
      <c r="A182" s="10" t="n"/>
      <c r="G182" s="11" t="n"/>
      <c r="H182" s="11" t="n"/>
      <c r="I182" s="11">
        <f>IF(A182="","",OpeningBank+SUMIFS(G$6:G182,E$6:E182,"Bank")-SUMIFS(H$6:H182,E$6:E182,"Bank"))</f>
        <v/>
      </c>
      <c r="J182" s="11">
        <f>IF(A182="","",OpeningCash+SUMIFS(G$6:G182,E$6:E182,"Cash")-SUMIFS(H$6:H182,E$6:E182,"Cash"))</f>
        <v/>
      </c>
    </row>
    <row r="183">
      <c r="A183" s="12" t="n"/>
      <c r="B183" s="13" t="n"/>
      <c r="C183" s="13" t="n"/>
      <c r="D183" s="13" t="n"/>
      <c r="E183" s="13" t="n"/>
      <c r="F183" s="13" t="n"/>
      <c r="G183" s="14" t="n"/>
      <c r="H183" s="14" t="n"/>
      <c r="I183" s="14">
        <f>IF(A183="","",OpeningBank+SUMIFS(G$6:G183,E$6:E183,"Bank")-SUMIFS(H$6:H183,E$6:E183,"Bank"))</f>
        <v/>
      </c>
      <c r="J183" s="14">
        <f>IF(A183="","",OpeningCash+SUMIFS(G$6:G183,E$6:E183,"Cash")-SUMIFS(H$6:H183,E$6:E183,"Cash"))</f>
        <v/>
      </c>
      <c r="K183" s="13" t="n"/>
    </row>
    <row r="184">
      <c r="A184" s="10" t="n"/>
      <c r="G184" s="11" t="n"/>
      <c r="H184" s="11" t="n"/>
      <c r="I184" s="11">
        <f>IF(A184="","",OpeningBank+SUMIFS(G$6:G184,E$6:E184,"Bank")-SUMIFS(H$6:H184,E$6:E184,"Bank"))</f>
        <v/>
      </c>
      <c r="J184" s="11">
        <f>IF(A184="","",OpeningCash+SUMIFS(G$6:G184,E$6:E184,"Cash")-SUMIFS(H$6:H184,E$6:E184,"Cash"))</f>
        <v/>
      </c>
    </row>
    <row r="185">
      <c r="A185" s="12" t="n"/>
      <c r="B185" s="13" t="n"/>
      <c r="C185" s="13" t="n"/>
      <c r="D185" s="13" t="n"/>
      <c r="E185" s="13" t="n"/>
      <c r="F185" s="13" t="n"/>
      <c r="G185" s="14" t="n"/>
      <c r="H185" s="14" t="n"/>
      <c r="I185" s="14">
        <f>IF(A185="","",OpeningBank+SUMIFS(G$6:G185,E$6:E185,"Bank")-SUMIFS(H$6:H185,E$6:E185,"Bank"))</f>
        <v/>
      </c>
      <c r="J185" s="14">
        <f>IF(A185="","",OpeningCash+SUMIFS(G$6:G185,E$6:E185,"Cash")-SUMIFS(H$6:H185,E$6:E185,"Cash"))</f>
        <v/>
      </c>
      <c r="K185" s="13" t="n"/>
    </row>
    <row r="186">
      <c r="A186" s="10" t="n"/>
      <c r="G186" s="11" t="n"/>
      <c r="H186" s="11" t="n"/>
      <c r="I186" s="11">
        <f>IF(A186="","",OpeningBank+SUMIFS(G$6:G186,E$6:E186,"Bank")-SUMIFS(H$6:H186,E$6:E186,"Bank"))</f>
        <v/>
      </c>
      <c r="J186" s="11">
        <f>IF(A186="","",OpeningCash+SUMIFS(G$6:G186,E$6:E186,"Cash")-SUMIFS(H$6:H186,E$6:E186,"Cash"))</f>
        <v/>
      </c>
    </row>
    <row r="187">
      <c r="A187" s="12" t="n"/>
      <c r="B187" s="13" t="n"/>
      <c r="C187" s="13" t="n"/>
      <c r="D187" s="13" t="n"/>
      <c r="E187" s="13" t="n"/>
      <c r="F187" s="13" t="n"/>
      <c r="G187" s="14" t="n"/>
      <c r="H187" s="14" t="n"/>
      <c r="I187" s="14">
        <f>IF(A187="","",OpeningBank+SUMIFS(G$6:G187,E$6:E187,"Bank")-SUMIFS(H$6:H187,E$6:E187,"Bank"))</f>
        <v/>
      </c>
      <c r="J187" s="14">
        <f>IF(A187="","",OpeningCash+SUMIFS(G$6:G187,E$6:E187,"Cash")-SUMIFS(H$6:H187,E$6:E187,"Cash"))</f>
        <v/>
      </c>
      <c r="K187" s="13" t="n"/>
    </row>
    <row r="188">
      <c r="A188" s="10" t="n"/>
      <c r="G188" s="11" t="n"/>
      <c r="H188" s="11" t="n"/>
      <c r="I188" s="11">
        <f>IF(A188="","",OpeningBank+SUMIFS(G$6:G188,E$6:E188,"Bank")-SUMIFS(H$6:H188,E$6:E188,"Bank"))</f>
        <v/>
      </c>
      <c r="J188" s="11">
        <f>IF(A188="","",OpeningCash+SUMIFS(G$6:G188,E$6:E188,"Cash")-SUMIFS(H$6:H188,E$6:E188,"Cash"))</f>
        <v/>
      </c>
    </row>
    <row r="189">
      <c r="A189" s="12" t="n"/>
      <c r="B189" s="13" t="n"/>
      <c r="C189" s="13" t="n"/>
      <c r="D189" s="13" t="n"/>
      <c r="E189" s="13" t="n"/>
      <c r="F189" s="13" t="n"/>
      <c r="G189" s="14" t="n"/>
      <c r="H189" s="14" t="n"/>
      <c r="I189" s="14">
        <f>IF(A189="","",OpeningBank+SUMIFS(G$6:G189,E$6:E189,"Bank")-SUMIFS(H$6:H189,E$6:E189,"Bank"))</f>
        <v/>
      </c>
      <c r="J189" s="14">
        <f>IF(A189="","",OpeningCash+SUMIFS(G$6:G189,E$6:E189,"Cash")-SUMIFS(H$6:H189,E$6:E189,"Cash"))</f>
        <v/>
      </c>
      <c r="K189" s="13" t="n"/>
    </row>
    <row r="190">
      <c r="A190" s="10" t="n"/>
      <c r="G190" s="11" t="n"/>
      <c r="H190" s="11" t="n"/>
      <c r="I190" s="11">
        <f>IF(A190="","",OpeningBank+SUMIFS(G$6:G190,E$6:E190,"Bank")-SUMIFS(H$6:H190,E$6:E190,"Bank"))</f>
        <v/>
      </c>
      <c r="J190" s="11">
        <f>IF(A190="","",OpeningCash+SUMIFS(G$6:G190,E$6:E190,"Cash")-SUMIFS(H$6:H190,E$6:E190,"Cash"))</f>
        <v/>
      </c>
    </row>
    <row r="191">
      <c r="A191" s="12" t="n"/>
      <c r="B191" s="13" t="n"/>
      <c r="C191" s="13" t="n"/>
      <c r="D191" s="13" t="n"/>
      <c r="E191" s="13" t="n"/>
      <c r="F191" s="13" t="n"/>
      <c r="G191" s="14" t="n"/>
      <c r="H191" s="14" t="n"/>
      <c r="I191" s="14">
        <f>IF(A191="","",OpeningBank+SUMIFS(G$6:G191,E$6:E191,"Bank")-SUMIFS(H$6:H191,E$6:E191,"Bank"))</f>
        <v/>
      </c>
      <c r="J191" s="14">
        <f>IF(A191="","",OpeningCash+SUMIFS(G$6:G191,E$6:E191,"Cash")-SUMIFS(H$6:H191,E$6:E191,"Cash"))</f>
        <v/>
      </c>
      <c r="K191" s="13" t="n"/>
    </row>
    <row r="192">
      <c r="A192" s="10" t="n"/>
      <c r="G192" s="11" t="n"/>
      <c r="H192" s="11" t="n"/>
      <c r="I192" s="11">
        <f>IF(A192="","",OpeningBank+SUMIFS(G$6:G192,E$6:E192,"Bank")-SUMIFS(H$6:H192,E$6:E192,"Bank"))</f>
        <v/>
      </c>
      <c r="J192" s="11">
        <f>IF(A192="","",OpeningCash+SUMIFS(G$6:G192,E$6:E192,"Cash")-SUMIFS(H$6:H192,E$6:E192,"Cash"))</f>
        <v/>
      </c>
    </row>
    <row r="193">
      <c r="A193" s="12" t="n"/>
      <c r="B193" s="13" t="n"/>
      <c r="C193" s="13" t="n"/>
      <c r="D193" s="13" t="n"/>
      <c r="E193" s="13" t="n"/>
      <c r="F193" s="13" t="n"/>
      <c r="G193" s="14" t="n"/>
      <c r="H193" s="14" t="n"/>
      <c r="I193" s="14">
        <f>IF(A193="","",OpeningBank+SUMIFS(G$6:G193,E$6:E193,"Bank")-SUMIFS(H$6:H193,E$6:E193,"Bank"))</f>
        <v/>
      </c>
      <c r="J193" s="14">
        <f>IF(A193="","",OpeningCash+SUMIFS(G$6:G193,E$6:E193,"Cash")-SUMIFS(H$6:H193,E$6:E193,"Cash"))</f>
        <v/>
      </c>
      <c r="K193" s="13" t="n"/>
    </row>
    <row r="194">
      <c r="A194" s="10" t="n"/>
      <c r="G194" s="11" t="n"/>
      <c r="H194" s="11" t="n"/>
      <c r="I194" s="11">
        <f>IF(A194="","",OpeningBank+SUMIFS(G$6:G194,E$6:E194,"Bank")-SUMIFS(H$6:H194,E$6:E194,"Bank"))</f>
        <v/>
      </c>
      <c r="J194" s="11">
        <f>IF(A194="","",OpeningCash+SUMIFS(G$6:G194,E$6:E194,"Cash")-SUMIFS(H$6:H194,E$6:E194,"Cash"))</f>
        <v/>
      </c>
    </row>
    <row r="195">
      <c r="A195" s="12" t="n"/>
      <c r="B195" s="13" t="n"/>
      <c r="C195" s="13" t="n"/>
      <c r="D195" s="13" t="n"/>
      <c r="E195" s="13" t="n"/>
      <c r="F195" s="13" t="n"/>
      <c r="G195" s="14" t="n"/>
      <c r="H195" s="14" t="n"/>
      <c r="I195" s="14">
        <f>IF(A195="","",OpeningBank+SUMIFS(G$6:G195,E$6:E195,"Bank")-SUMIFS(H$6:H195,E$6:E195,"Bank"))</f>
        <v/>
      </c>
      <c r="J195" s="14">
        <f>IF(A195="","",OpeningCash+SUMIFS(G$6:G195,E$6:E195,"Cash")-SUMIFS(H$6:H195,E$6:E195,"Cash"))</f>
        <v/>
      </c>
      <c r="K195" s="13" t="n"/>
    </row>
    <row r="196">
      <c r="A196" s="10" t="n"/>
      <c r="G196" s="11" t="n"/>
      <c r="H196" s="11" t="n"/>
      <c r="I196" s="11">
        <f>IF(A196="","",OpeningBank+SUMIFS(G$6:G196,E$6:E196,"Bank")-SUMIFS(H$6:H196,E$6:E196,"Bank"))</f>
        <v/>
      </c>
      <c r="J196" s="11">
        <f>IF(A196="","",OpeningCash+SUMIFS(G$6:G196,E$6:E196,"Cash")-SUMIFS(H$6:H196,E$6:E196,"Cash"))</f>
        <v/>
      </c>
    </row>
    <row r="197">
      <c r="A197" s="12" t="n"/>
      <c r="B197" s="13" t="n"/>
      <c r="C197" s="13" t="n"/>
      <c r="D197" s="13" t="n"/>
      <c r="E197" s="13" t="n"/>
      <c r="F197" s="13" t="n"/>
      <c r="G197" s="14" t="n"/>
      <c r="H197" s="14" t="n"/>
      <c r="I197" s="14">
        <f>IF(A197="","",OpeningBank+SUMIFS(G$6:G197,E$6:E197,"Bank")-SUMIFS(H$6:H197,E$6:E197,"Bank"))</f>
        <v/>
      </c>
      <c r="J197" s="14">
        <f>IF(A197="","",OpeningCash+SUMIFS(G$6:G197,E$6:E197,"Cash")-SUMIFS(H$6:H197,E$6:E197,"Cash"))</f>
        <v/>
      </c>
      <c r="K197" s="13" t="n"/>
    </row>
    <row r="198">
      <c r="A198" s="10" t="n"/>
      <c r="G198" s="11" t="n"/>
      <c r="H198" s="11" t="n"/>
      <c r="I198" s="11">
        <f>IF(A198="","",OpeningBank+SUMIFS(G$6:G198,E$6:E198,"Bank")-SUMIFS(H$6:H198,E$6:E198,"Bank"))</f>
        <v/>
      </c>
      <c r="J198" s="11">
        <f>IF(A198="","",OpeningCash+SUMIFS(G$6:G198,E$6:E198,"Cash")-SUMIFS(H$6:H198,E$6:E198,"Cash"))</f>
        <v/>
      </c>
    </row>
    <row r="199">
      <c r="A199" s="12" t="n"/>
      <c r="B199" s="13" t="n"/>
      <c r="C199" s="13" t="n"/>
      <c r="D199" s="13" t="n"/>
      <c r="E199" s="13" t="n"/>
      <c r="F199" s="13" t="n"/>
      <c r="G199" s="14" t="n"/>
      <c r="H199" s="14" t="n"/>
      <c r="I199" s="14">
        <f>IF(A199="","",OpeningBank+SUMIFS(G$6:G199,E$6:E199,"Bank")-SUMIFS(H$6:H199,E$6:E199,"Bank"))</f>
        <v/>
      </c>
      <c r="J199" s="14">
        <f>IF(A199="","",OpeningCash+SUMIFS(G$6:G199,E$6:E199,"Cash")-SUMIFS(H$6:H199,E$6:E199,"Cash"))</f>
        <v/>
      </c>
      <c r="K199" s="13" t="n"/>
    </row>
    <row r="200">
      <c r="A200" s="10" t="n"/>
      <c r="G200" s="11" t="n"/>
      <c r="H200" s="11" t="n"/>
      <c r="I200" s="11">
        <f>IF(A200="","",OpeningBank+SUMIFS(G$6:G200,E$6:E200,"Bank")-SUMIFS(H$6:H200,E$6:E200,"Bank"))</f>
        <v/>
      </c>
      <c r="J200" s="11">
        <f>IF(A200="","",OpeningCash+SUMIFS(G$6:G200,E$6:E200,"Cash")-SUMIFS(H$6:H200,E$6:E200,"Cash"))</f>
        <v/>
      </c>
    </row>
    <row r="201">
      <c r="A201" s="12" t="n"/>
      <c r="B201" s="13" t="n"/>
      <c r="C201" s="13" t="n"/>
      <c r="D201" s="13" t="n"/>
      <c r="E201" s="13" t="n"/>
      <c r="F201" s="13" t="n"/>
      <c r="G201" s="14" t="n"/>
      <c r="H201" s="14" t="n"/>
      <c r="I201" s="14">
        <f>IF(A201="","",OpeningBank+SUMIFS(G$6:G201,E$6:E201,"Bank")-SUMIFS(H$6:H201,E$6:E201,"Bank"))</f>
        <v/>
      </c>
      <c r="J201" s="14">
        <f>IF(A201="","",OpeningCash+SUMIFS(G$6:G201,E$6:E201,"Cash")-SUMIFS(H$6:H201,E$6:E201,"Cash"))</f>
        <v/>
      </c>
      <c r="K201" s="13" t="n"/>
    </row>
    <row r="202">
      <c r="A202" s="10" t="n"/>
      <c r="G202" s="11" t="n"/>
      <c r="H202" s="11" t="n"/>
      <c r="I202" s="11">
        <f>IF(A202="","",OpeningBank+SUMIFS(G$6:G202,E$6:E202,"Bank")-SUMIFS(H$6:H202,E$6:E202,"Bank"))</f>
        <v/>
      </c>
      <c r="J202" s="11">
        <f>IF(A202="","",OpeningCash+SUMIFS(G$6:G202,E$6:E202,"Cash")-SUMIFS(H$6:H202,E$6:E202,"Cash"))</f>
        <v/>
      </c>
    </row>
    <row r="203">
      <c r="A203" s="12" t="n"/>
      <c r="B203" s="13" t="n"/>
      <c r="C203" s="13" t="n"/>
      <c r="D203" s="13" t="n"/>
      <c r="E203" s="13" t="n"/>
      <c r="F203" s="13" t="n"/>
      <c r="G203" s="14" t="n"/>
      <c r="H203" s="14" t="n"/>
      <c r="I203" s="14">
        <f>IF(A203="","",OpeningBank+SUMIFS(G$6:G203,E$6:E203,"Bank")-SUMIFS(H$6:H203,E$6:E203,"Bank"))</f>
        <v/>
      </c>
      <c r="J203" s="14">
        <f>IF(A203="","",OpeningCash+SUMIFS(G$6:G203,E$6:E203,"Cash")-SUMIFS(H$6:H203,E$6:E203,"Cash"))</f>
        <v/>
      </c>
      <c r="K203" s="13" t="n"/>
    </row>
    <row r="204">
      <c r="A204" s="10" t="n"/>
      <c r="G204" s="11" t="n"/>
      <c r="H204" s="11" t="n"/>
      <c r="I204" s="11">
        <f>IF(A204="","",OpeningBank+SUMIFS(G$6:G204,E$6:E204,"Bank")-SUMIFS(H$6:H204,E$6:E204,"Bank"))</f>
        <v/>
      </c>
      <c r="J204" s="11">
        <f>IF(A204="","",OpeningCash+SUMIFS(G$6:G204,E$6:E204,"Cash")-SUMIFS(H$6:H204,E$6:E204,"Cash"))</f>
        <v/>
      </c>
    </row>
    <row r="205">
      <c r="A205" s="12" t="n"/>
      <c r="B205" s="13" t="n"/>
      <c r="C205" s="13" t="n"/>
      <c r="D205" s="13" t="n"/>
      <c r="E205" s="13" t="n"/>
      <c r="F205" s="13" t="n"/>
      <c r="G205" s="14" t="n"/>
      <c r="H205" s="14" t="n"/>
      <c r="I205" s="14">
        <f>IF(A205="","",OpeningBank+SUMIFS(G$6:G205,E$6:E205,"Bank")-SUMIFS(H$6:H205,E$6:E205,"Bank"))</f>
        <v/>
      </c>
      <c r="J205" s="14">
        <f>IF(A205="","",OpeningCash+SUMIFS(G$6:G205,E$6:E205,"Cash")-SUMIFS(H$6:H205,E$6:E205,"Cash"))</f>
        <v/>
      </c>
      <c r="K205" s="13" t="n"/>
    </row>
    <row r="206">
      <c r="A206" s="10" t="n"/>
      <c r="G206" s="11" t="n"/>
      <c r="H206" s="11" t="n"/>
      <c r="I206" s="11">
        <f>IF(A206="","",OpeningBank+SUMIFS(G$6:G206,E$6:E206,"Bank")-SUMIFS(H$6:H206,E$6:E206,"Bank"))</f>
        <v/>
      </c>
      <c r="J206" s="11">
        <f>IF(A206="","",OpeningCash+SUMIFS(G$6:G206,E$6:E206,"Cash")-SUMIFS(H$6:H206,E$6:E206,"Cash"))</f>
        <v/>
      </c>
    </row>
    <row r="207">
      <c r="A207" s="12" t="n"/>
      <c r="B207" s="13" t="n"/>
      <c r="C207" s="13" t="n"/>
      <c r="D207" s="13" t="n"/>
      <c r="E207" s="13" t="n"/>
      <c r="F207" s="13" t="n"/>
      <c r="G207" s="14" t="n"/>
      <c r="H207" s="14" t="n"/>
      <c r="I207" s="14">
        <f>IF(A207="","",OpeningBank+SUMIFS(G$6:G207,E$6:E207,"Bank")-SUMIFS(H$6:H207,E$6:E207,"Bank"))</f>
        <v/>
      </c>
      <c r="J207" s="14">
        <f>IF(A207="","",OpeningCash+SUMIFS(G$6:G207,E$6:E207,"Cash")-SUMIFS(H$6:H207,E$6:E207,"Cash"))</f>
        <v/>
      </c>
      <c r="K207" s="13" t="n"/>
    </row>
    <row r="208">
      <c r="A208" s="10" t="n"/>
      <c r="G208" s="11" t="n"/>
      <c r="H208" s="11" t="n"/>
      <c r="I208" s="11">
        <f>IF(A208="","",OpeningBank+SUMIFS(G$6:G208,E$6:E208,"Bank")-SUMIFS(H$6:H208,E$6:E208,"Bank"))</f>
        <v/>
      </c>
      <c r="J208" s="11">
        <f>IF(A208="","",OpeningCash+SUMIFS(G$6:G208,E$6:E208,"Cash")-SUMIFS(H$6:H208,E$6:E208,"Cash"))</f>
        <v/>
      </c>
    </row>
    <row r="209">
      <c r="A209" s="12" t="n"/>
      <c r="B209" s="13" t="n"/>
      <c r="C209" s="13" t="n"/>
      <c r="D209" s="13" t="n"/>
      <c r="E209" s="13" t="n"/>
      <c r="F209" s="13" t="n"/>
      <c r="G209" s="14" t="n"/>
      <c r="H209" s="14" t="n"/>
      <c r="I209" s="14">
        <f>IF(A209="","",OpeningBank+SUMIFS(G$6:G209,E$6:E209,"Bank")-SUMIFS(H$6:H209,E$6:E209,"Bank"))</f>
        <v/>
      </c>
      <c r="J209" s="14">
        <f>IF(A209="","",OpeningCash+SUMIFS(G$6:G209,E$6:E209,"Cash")-SUMIFS(H$6:H209,E$6:E209,"Cash"))</f>
        <v/>
      </c>
      <c r="K209" s="13" t="n"/>
    </row>
    <row r="210">
      <c r="A210" s="10" t="n"/>
      <c r="G210" s="11" t="n"/>
      <c r="H210" s="11" t="n"/>
      <c r="I210" s="11">
        <f>IF(A210="","",OpeningBank+SUMIFS(G$6:G210,E$6:E210,"Bank")-SUMIFS(H$6:H210,E$6:E210,"Bank"))</f>
        <v/>
      </c>
      <c r="J210" s="11">
        <f>IF(A210="","",OpeningCash+SUMIFS(G$6:G210,E$6:E210,"Cash")-SUMIFS(H$6:H210,E$6:E210,"Cash"))</f>
        <v/>
      </c>
    </row>
    <row r="211">
      <c r="A211" s="12" t="n"/>
      <c r="B211" s="13" t="n"/>
      <c r="C211" s="13" t="n"/>
      <c r="D211" s="13" t="n"/>
      <c r="E211" s="13" t="n"/>
      <c r="F211" s="13" t="n"/>
      <c r="G211" s="14" t="n"/>
      <c r="H211" s="14" t="n"/>
      <c r="I211" s="14">
        <f>IF(A211="","",OpeningBank+SUMIFS(G$6:G211,E$6:E211,"Bank")-SUMIFS(H$6:H211,E$6:E211,"Bank"))</f>
        <v/>
      </c>
      <c r="J211" s="14">
        <f>IF(A211="","",OpeningCash+SUMIFS(G$6:G211,E$6:E211,"Cash")-SUMIFS(H$6:H211,E$6:E211,"Cash"))</f>
        <v/>
      </c>
      <c r="K211" s="13" t="n"/>
    </row>
    <row r="212">
      <c r="A212" s="10" t="n"/>
      <c r="G212" s="11" t="n"/>
      <c r="H212" s="11" t="n"/>
      <c r="I212" s="11">
        <f>IF(A212="","",OpeningBank+SUMIFS(G$6:G212,E$6:E212,"Bank")-SUMIFS(H$6:H212,E$6:E212,"Bank"))</f>
        <v/>
      </c>
      <c r="J212" s="11">
        <f>IF(A212="","",OpeningCash+SUMIFS(G$6:G212,E$6:E212,"Cash")-SUMIFS(H$6:H212,E$6:E212,"Cash"))</f>
        <v/>
      </c>
    </row>
    <row r="213">
      <c r="A213" s="12" t="n"/>
      <c r="B213" s="13" t="n"/>
      <c r="C213" s="13" t="n"/>
      <c r="D213" s="13" t="n"/>
      <c r="E213" s="13" t="n"/>
      <c r="F213" s="13" t="n"/>
      <c r="G213" s="14" t="n"/>
      <c r="H213" s="14" t="n"/>
      <c r="I213" s="14">
        <f>IF(A213="","",OpeningBank+SUMIFS(G$6:G213,E$6:E213,"Bank")-SUMIFS(H$6:H213,E$6:E213,"Bank"))</f>
        <v/>
      </c>
      <c r="J213" s="14">
        <f>IF(A213="","",OpeningCash+SUMIFS(G$6:G213,E$6:E213,"Cash")-SUMIFS(H$6:H213,E$6:E213,"Cash"))</f>
        <v/>
      </c>
      <c r="K213" s="13" t="n"/>
    </row>
    <row r="214">
      <c r="A214" s="10" t="n"/>
      <c r="G214" s="11" t="n"/>
      <c r="H214" s="11" t="n"/>
      <c r="I214" s="11">
        <f>IF(A214="","",OpeningBank+SUMIFS(G$6:G214,E$6:E214,"Bank")-SUMIFS(H$6:H214,E$6:E214,"Bank"))</f>
        <v/>
      </c>
      <c r="J214" s="11">
        <f>IF(A214="","",OpeningCash+SUMIFS(G$6:G214,E$6:E214,"Cash")-SUMIFS(H$6:H214,E$6:E214,"Cash"))</f>
        <v/>
      </c>
    </row>
    <row r="215">
      <c r="A215" s="12" t="n"/>
      <c r="B215" s="13" t="n"/>
      <c r="C215" s="13" t="n"/>
      <c r="D215" s="13" t="n"/>
      <c r="E215" s="13" t="n"/>
      <c r="F215" s="13" t="n"/>
      <c r="G215" s="14" t="n"/>
      <c r="H215" s="14" t="n"/>
      <c r="I215" s="14">
        <f>IF(A215="","",OpeningBank+SUMIFS(G$6:G215,E$6:E215,"Bank")-SUMIFS(H$6:H215,E$6:E215,"Bank"))</f>
        <v/>
      </c>
      <c r="J215" s="14">
        <f>IF(A215="","",OpeningCash+SUMIFS(G$6:G215,E$6:E215,"Cash")-SUMIFS(H$6:H215,E$6:E215,"Cash"))</f>
        <v/>
      </c>
      <c r="K215" s="13" t="n"/>
    </row>
    <row r="216">
      <c r="A216" s="10" t="n"/>
      <c r="G216" s="11" t="n"/>
      <c r="H216" s="11" t="n"/>
      <c r="I216" s="11">
        <f>IF(A216="","",OpeningBank+SUMIFS(G$6:G216,E$6:E216,"Bank")-SUMIFS(H$6:H216,E$6:E216,"Bank"))</f>
        <v/>
      </c>
      <c r="J216" s="11">
        <f>IF(A216="","",OpeningCash+SUMIFS(G$6:G216,E$6:E216,"Cash")-SUMIFS(H$6:H216,E$6:E216,"Cash"))</f>
        <v/>
      </c>
    </row>
    <row r="217">
      <c r="A217" s="12" t="n"/>
      <c r="B217" s="13" t="n"/>
      <c r="C217" s="13" t="n"/>
      <c r="D217" s="13" t="n"/>
      <c r="E217" s="13" t="n"/>
      <c r="F217" s="13" t="n"/>
      <c r="G217" s="14" t="n"/>
      <c r="H217" s="14" t="n"/>
      <c r="I217" s="14">
        <f>IF(A217="","",OpeningBank+SUMIFS(G$6:G217,E$6:E217,"Bank")-SUMIFS(H$6:H217,E$6:E217,"Bank"))</f>
        <v/>
      </c>
      <c r="J217" s="14">
        <f>IF(A217="","",OpeningCash+SUMIFS(G$6:G217,E$6:E217,"Cash")-SUMIFS(H$6:H217,E$6:E217,"Cash"))</f>
        <v/>
      </c>
      <c r="K217" s="13" t="n"/>
    </row>
    <row r="218">
      <c r="A218" s="10" t="n"/>
      <c r="G218" s="11" t="n"/>
      <c r="H218" s="11" t="n"/>
      <c r="I218" s="11">
        <f>IF(A218="","",OpeningBank+SUMIFS(G$6:G218,E$6:E218,"Bank")-SUMIFS(H$6:H218,E$6:E218,"Bank"))</f>
        <v/>
      </c>
      <c r="J218" s="11">
        <f>IF(A218="","",OpeningCash+SUMIFS(G$6:G218,E$6:E218,"Cash")-SUMIFS(H$6:H218,E$6:E218,"Cash"))</f>
        <v/>
      </c>
    </row>
    <row r="219">
      <c r="A219" s="12" t="n"/>
      <c r="B219" s="13" t="n"/>
      <c r="C219" s="13" t="n"/>
      <c r="D219" s="13" t="n"/>
      <c r="E219" s="13" t="n"/>
      <c r="F219" s="13" t="n"/>
      <c r="G219" s="14" t="n"/>
      <c r="H219" s="14" t="n"/>
      <c r="I219" s="14">
        <f>IF(A219="","",OpeningBank+SUMIFS(G$6:G219,E$6:E219,"Bank")-SUMIFS(H$6:H219,E$6:E219,"Bank"))</f>
        <v/>
      </c>
      <c r="J219" s="14">
        <f>IF(A219="","",OpeningCash+SUMIFS(G$6:G219,E$6:E219,"Cash")-SUMIFS(H$6:H219,E$6:E219,"Cash"))</f>
        <v/>
      </c>
      <c r="K219" s="13" t="n"/>
    </row>
    <row r="220">
      <c r="A220" s="10" t="n"/>
      <c r="G220" s="11" t="n"/>
      <c r="H220" s="11" t="n"/>
      <c r="I220" s="11">
        <f>IF(A220="","",OpeningBank+SUMIFS(G$6:G220,E$6:E220,"Bank")-SUMIFS(H$6:H220,E$6:E220,"Bank"))</f>
        <v/>
      </c>
      <c r="J220" s="11">
        <f>IF(A220="","",OpeningCash+SUMIFS(G$6:G220,E$6:E220,"Cash")-SUMIFS(H$6:H220,E$6:E220,"Cash"))</f>
        <v/>
      </c>
    </row>
    <row r="221">
      <c r="A221" s="12" t="n"/>
      <c r="B221" s="13" t="n"/>
      <c r="C221" s="13" t="n"/>
      <c r="D221" s="13" t="n"/>
      <c r="E221" s="13" t="n"/>
      <c r="F221" s="13" t="n"/>
      <c r="G221" s="14" t="n"/>
      <c r="H221" s="14" t="n"/>
      <c r="I221" s="14">
        <f>IF(A221="","",OpeningBank+SUMIFS(G$6:G221,E$6:E221,"Bank")-SUMIFS(H$6:H221,E$6:E221,"Bank"))</f>
        <v/>
      </c>
      <c r="J221" s="14">
        <f>IF(A221="","",OpeningCash+SUMIFS(G$6:G221,E$6:E221,"Cash")-SUMIFS(H$6:H221,E$6:E221,"Cash"))</f>
        <v/>
      </c>
      <c r="K221" s="13" t="n"/>
    </row>
    <row r="222">
      <c r="A222" s="10" t="n"/>
      <c r="G222" s="11" t="n"/>
      <c r="H222" s="11" t="n"/>
      <c r="I222" s="11">
        <f>IF(A222="","",OpeningBank+SUMIFS(G$6:G222,E$6:E222,"Bank")-SUMIFS(H$6:H222,E$6:E222,"Bank"))</f>
        <v/>
      </c>
      <c r="J222" s="11">
        <f>IF(A222="","",OpeningCash+SUMIFS(G$6:G222,E$6:E222,"Cash")-SUMIFS(H$6:H222,E$6:E222,"Cash"))</f>
        <v/>
      </c>
    </row>
    <row r="223">
      <c r="A223" s="12" t="n"/>
      <c r="B223" s="13" t="n"/>
      <c r="C223" s="13" t="n"/>
      <c r="D223" s="13" t="n"/>
      <c r="E223" s="13" t="n"/>
      <c r="F223" s="13" t="n"/>
      <c r="G223" s="14" t="n"/>
      <c r="H223" s="14" t="n"/>
      <c r="I223" s="14">
        <f>IF(A223="","",OpeningBank+SUMIFS(G$6:G223,E$6:E223,"Bank")-SUMIFS(H$6:H223,E$6:E223,"Bank"))</f>
        <v/>
      </c>
      <c r="J223" s="14">
        <f>IF(A223="","",OpeningCash+SUMIFS(G$6:G223,E$6:E223,"Cash")-SUMIFS(H$6:H223,E$6:E223,"Cash"))</f>
        <v/>
      </c>
      <c r="K223" s="13" t="n"/>
    </row>
    <row r="224">
      <c r="A224" s="10" t="n"/>
      <c r="G224" s="11" t="n"/>
      <c r="H224" s="11" t="n"/>
      <c r="I224" s="11">
        <f>IF(A224="","",OpeningBank+SUMIFS(G$6:G224,E$6:E224,"Bank")-SUMIFS(H$6:H224,E$6:E224,"Bank"))</f>
        <v/>
      </c>
      <c r="J224" s="11">
        <f>IF(A224="","",OpeningCash+SUMIFS(G$6:G224,E$6:E224,"Cash")-SUMIFS(H$6:H224,E$6:E224,"Cash"))</f>
        <v/>
      </c>
    </row>
    <row r="225">
      <c r="A225" s="12" t="n"/>
      <c r="B225" s="13" t="n"/>
      <c r="C225" s="13" t="n"/>
      <c r="D225" s="13" t="n"/>
      <c r="E225" s="13" t="n"/>
      <c r="F225" s="13" t="n"/>
      <c r="G225" s="14" t="n"/>
      <c r="H225" s="14" t="n"/>
      <c r="I225" s="14">
        <f>IF(A225="","",OpeningBank+SUMIFS(G$6:G225,E$6:E225,"Bank")-SUMIFS(H$6:H225,E$6:E225,"Bank"))</f>
        <v/>
      </c>
      <c r="J225" s="14">
        <f>IF(A225="","",OpeningCash+SUMIFS(G$6:G225,E$6:E225,"Cash")-SUMIFS(H$6:H225,E$6:E225,"Cash"))</f>
        <v/>
      </c>
      <c r="K225" s="13" t="n"/>
    </row>
    <row r="226">
      <c r="A226" s="10" t="n"/>
      <c r="G226" s="11" t="n"/>
      <c r="H226" s="11" t="n"/>
      <c r="I226" s="11">
        <f>IF(A226="","",OpeningBank+SUMIFS(G$6:G226,E$6:E226,"Bank")-SUMIFS(H$6:H226,E$6:E226,"Bank"))</f>
        <v/>
      </c>
      <c r="J226" s="11">
        <f>IF(A226="","",OpeningCash+SUMIFS(G$6:G226,E$6:E226,"Cash")-SUMIFS(H$6:H226,E$6:E226,"Cash"))</f>
        <v/>
      </c>
    </row>
    <row r="227">
      <c r="A227" s="12" t="n"/>
      <c r="B227" s="13" t="n"/>
      <c r="C227" s="13" t="n"/>
      <c r="D227" s="13" t="n"/>
      <c r="E227" s="13" t="n"/>
      <c r="F227" s="13" t="n"/>
      <c r="G227" s="14" t="n"/>
      <c r="H227" s="14" t="n"/>
      <c r="I227" s="14">
        <f>IF(A227="","",OpeningBank+SUMIFS(G$6:G227,E$6:E227,"Bank")-SUMIFS(H$6:H227,E$6:E227,"Bank"))</f>
        <v/>
      </c>
      <c r="J227" s="14">
        <f>IF(A227="","",OpeningCash+SUMIFS(G$6:G227,E$6:E227,"Cash")-SUMIFS(H$6:H227,E$6:E227,"Cash"))</f>
        <v/>
      </c>
      <c r="K227" s="13" t="n"/>
    </row>
    <row r="228">
      <c r="A228" s="10" t="n"/>
      <c r="G228" s="11" t="n"/>
      <c r="H228" s="11" t="n"/>
      <c r="I228" s="11">
        <f>IF(A228="","",OpeningBank+SUMIFS(G$6:G228,E$6:E228,"Bank")-SUMIFS(H$6:H228,E$6:E228,"Bank"))</f>
        <v/>
      </c>
      <c r="J228" s="11">
        <f>IF(A228="","",OpeningCash+SUMIFS(G$6:G228,E$6:E228,"Cash")-SUMIFS(H$6:H228,E$6:E228,"Cash"))</f>
        <v/>
      </c>
    </row>
    <row r="229">
      <c r="A229" s="12" t="n"/>
      <c r="B229" s="13" t="n"/>
      <c r="C229" s="13" t="n"/>
      <c r="D229" s="13" t="n"/>
      <c r="E229" s="13" t="n"/>
      <c r="F229" s="13" t="n"/>
      <c r="G229" s="14" t="n"/>
      <c r="H229" s="14" t="n"/>
      <c r="I229" s="14">
        <f>IF(A229="","",OpeningBank+SUMIFS(G$6:G229,E$6:E229,"Bank")-SUMIFS(H$6:H229,E$6:E229,"Bank"))</f>
        <v/>
      </c>
      <c r="J229" s="14">
        <f>IF(A229="","",OpeningCash+SUMIFS(G$6:G229,E$6:E229,"Cash")-SUMIFS(H$6:H229,E$6:E229,"Cash"))</f>
        <v/>
      </c>
      <c r="K229" s="13" t="n"/>
    </row>
    <row r="230">
      <c r="A230" s="10" t="n"/>
      <c r="G230" s="11" t="n"/>
      <c r="H230" s="11" t="n"/>
      <c r="I230" s="11">
        <f>IF(A230="","",OpeningBank+SUMIFS(G$6:G230,E$6:E230,"Bank")-SUMIFS(H$6:H230,E$6:E230,"Bank"))</f>
        <v/>
      </c>
      <c r="J230" s="11">
        <f>IF(A230="","",OpeningCash+SUMIFS(G$6:G230,E$6:E230,"Cash")-SUMIFS(H$6:H230,E$6:E230,"Cash"))</f>
        <v/>
      </c>
    </row>
    <row r="231">
      <c r="A231" s="12" t="n"/>
      <c r="B231" s="13" t="n"/>
      <c r="C231" s="13" t="n"/>
      <c r="D231" s="13" t="n"/>
      <c r="E231" s="13" t="n"/>
      <c r="F231" s="13" t="n"/>
      <c r="G231" s="14" t="n"/>
      <c r="H231" s="14" t="n"/>
      <c r="I231" s="14">
        <f>IF(A231="","",OpeningBank+SUMIFS(G$6:G231,E$6:E231,"Bank")-SUMIFS(H$6:H231,E$6:E231,"Bank"))</f>
        <v/>
      </c>
      <c r="J231" s="14">
        <f>IF(A231="","",OpeningCash+SUMIFS(G$6:G231,E$6:E231,"Cash")-SUMIFS(H$6:H231,E$6:E231,"Cash"))</f>
        <v/>
      </c>
      <c r="K231" s="13" t="n"/>
    </row>
    <row r="232">
      <c r="A232" s="10" t="n"/>
      <c r="G232" s="11" t="n"/>
      <c r="H232" s="11" t="n"/>
      <c r="I232" s="11">
        <f>IF(A232="","",OpeningBank+SUMIFS(G$6:G232,E$6:E232,"Bank")-SUMIFS(H$6:H232,E$6:E232,"Bank"))</f>
        <v/>
      </c>
      <c r="J232" s="11">
        <f>IF(A232="","",OpeningCash+SUMIFS(G$6:G232,E$6:E232,"Cash")-SUMIFS(H$6:H232,E$6:E232,"Cash"))</f>
        <v/>
      </c>
    </row>
    <row r="233">
      <c r="A233" s="12" t="n"/>
      <c r="B233" s="13" t="n"/>
      <c r="C233" s="13" t="n"/>
      <c r="D233" s="13" t="n"/>
      <c r="E233" s="13" t="n"/>
      <c r="F233" s="13" t="n"/>
      <c r="G233" s="14" t="n"/>
      <c r="H233" s="14" t="n"/>
      <c r="I233" s="14">
        <f>IF(A233="","",OpeningBank+SUMIFS(G$6:G233,E$6:E233,"Bank")-SUMIFS(H$6:H233,E$6:E233,"Bank"))</f>
        <v/>
      </c>
      <c r="J233" s="14">
        <f>IF(A233="","",OpeningCash+SUMIFS(G$6:G233,E$6:E233,"Cash")-SUMIFS(H$6:H233,E$6:E233,"Cash"))</f>
        <v/>
      </c>
      <c r="K233" s="13" t="n"/>
    </row>
    <row r="234">
      <c r="A234" s="10" t="n"/>
      <c r="G234" s="11" t="n"/>
      <c r="H234" s="11" t="n"/>
      <c r="I234" s="11">
        <f>IF(A234="","",OpeningBank+SUMIFS(G$6:G234,E$6:E234,"Bank")-SUMIFS(H$6:H234,E$6:E234,"Bank"))</f>
        <v/>
      </c>
      <c r="J234" s="11">
        <f>IF(A234="","",OpeningCash+SUMIFS(G$6:G234,E$6:E234,"Cash")-SUMIFS(H$6:H234,E$6:E234,"Cash"))</f>
        <v/>
      </c>
    </row>
    <row r="235">
      <c r="A235" s="12" t="n"/>
      <c r="B235" s="13" t="n"/>
      <c r="C235" s="13" t="n"/>
      <c r="D235" s="13" t="n"/>
      <c r="E235" s="13" t="n"/>
      <c r="F235" s="13" t="n"/>
      <c r="G235" s="14" t="n"/>
      <c r="H235" s="14" t="n"/>
      <c r="I235" s="14">
        <f>IF(A235="","",OpeningBank+SUMIFS(G$6:G235,E$6:E235,"Bank")-SUMIFS(H$6:H235,E$6:E235,"Bank"))</f>
        <v/>
      </c>
      <c r="J235" s="14">
        <f>IF(A235="","",OpeningCash+SUMIFS(G$6:G235,E$6:E235,"Cash")-SUMIFS(H$6:H235,E$6:E235,"Cash"))</f>
        <v/>
      </c>
      <c r="K235" s="13" t="n"/>
    </row>
    <row r="236">
      <c r="A236" s="10" t="n"/>
      <c r="G236" s="11" t="n"/>
      <c r="H236" s="11" t="n"/>
      <c r="I236" s="11">
        <f>IF(A236="","",OpeningBank+SUMIFS(G$6:G236,E$6:E236,"Bank")-SUMIFS(H$6:H236,E$6:E236,"Bank"))</f>
        <v/>
      </c>
      <c r="J236" s="11">
        <f>IF(A236="","",OpeningCash+SUMIFS(G$6:G236,E$6:E236,"Cash")-SUMIFS(H$6:H236,E$6:E236,"Cash"))</f>
        <v/>
      </c>
    </row>
    <row r="237">
      <c r="A237" s="12" t="n"/>
      <c r="B237" s="13" t="n"/>
      <c r="C237" s="13" t="n"/>
      <c r="D237" s="13" t="n"/>
      <c r="E237" s="13" t="n"/>
      <c r="F237" s="13" t="n"/>
      <c r="G237" s="14" t="n"/>
      <c r="H237" s="14" t="n"/>
      <c r="I237" s="14">
        <f>IF(A237="","",OpeningBank+SUMIFS(G$6:G237,E$6:E237,"Bank")-SUMIFS(H$6:H237,E$6:E237,"Bank"))</f>
        <v/>
      </c>
      <c r="J237" s="14">
        <f>IF(A237="","",OpeningCash+SUMIFS(G$6:G237,E$6:E237,"Cash")-SUMIFS(H$6:H237,E$6:E237,"Cash"))</f>
        <v/>
      </c>
      <c r="K237" s="13" t="n"/>
    </row>
    <row r="238">
      <c r="A238" s="10" t="n"/>
      <c r="G238" s="11" t="n"/>
      <c r="H238" s="11" t="n"/>
      <c r="I238" s="11">
        <f>IF(A238="","",OpeningBank+SUMIFS(G$6:G238,E$6:E238,"Bank")-SUMIFS(H$6:H238,E$6:E238,"Bank"))</f>
        <v/>
      </c>
      <c r="J238" s="11">
        <f>IF(A238="","",OpeningCash+SUMIFS(G$6:G238,E$6:E238,"Cash")-SUMIFS(H$6:H238,E$6:E238,"Cash"))</f>
        <v/>
      </c>
    </row>
    <row r="239">
      <c r="A239" s="12" t="n"/>
      <c r="B239" s="13" t="n"/>
      <c r="C239" s="13" t="n"/>
      <c r="D239" s="13" t="n"/>
      <c r="E239" s="13" t="n"/>
      <c r="F239" s="13" t="n"/>
      <c r="G239" s="14" t="n"/>
      <c r="H239" s="14" t="n"/>
      <c r="I239" s="14">
        <f>IF(A239="","",OpeningBank+SUMIFS(G$6:G239,E$6:E239,"Bank")-SUMIFS(H$6:H239,E$6:E239,"Bank"))</f>
        <v/>
      </c>
      <c r="J239" s="14">
        <f>IF(A239="","",OpeningCash+SUMIFS(G$6:G239,E$6:E239,"Cash")-SUMIFS(H$6:H239,E$6:E239,"Cash"))</f>
        <v/>
      </c>
      <c r="K239" s="13" t="n"/>
    </row>
    <row r="240">
      <c r="A240" s="10" t="n"/>
      <c r="G240" s="11" t="n"/>
      <c r="H240" s="11" t="n"/>
      <c r="I240" s="11">
        <f>IF(A240="","",OpeningBank+SUMIFS(G$6:G240,E$6:E240,"Bank")-SUMIFS(H$6:H240,E$6:E240,"Bank"))</f>
        <v/>
      </c>
      <c r="J240" s="11">
        <f>IF(A240="","",OpeningCash+SUMIFS(G$6:G240,E$6:E240,"Cash")-SUMIFS(H$6:H240,E$6:E240,"Cash"))</f>
        <v/>
      </c>
    </row>
    <row r="241">
      <c r="A241" s="12" t="n"/>
      <c r="B241" s="13" t="n"/>
      <c r="C241" s="13" t="n"/>
      <c r="D241" s="13" t="n"/>
      <c r="E241" s="13" t="n"/>
      <c r="F241" s="13" t="n"/>
      <c r="G241" s="14" t="n"/>
      <c r="H241" s="14" t="n"/>
      <c r="I241" s="14">
        <f>IF(A241="","",OpeningBank+SUMIFS(G$6:G241,E$6:E241,"Bank")-SUMIFS(H$6:H241,E$6:E241,"Bank"))</f>
        <v/>
      </c>
      <c r="J241" s="14">
        <f>IF(A241="","",OpeningCash+SUMIFS(G$6:G241,E$6:E241,"Cash")-SUMIFS(H$6:H241,E$6:E241,"Cash"))</f>
        <v/>
      </c>
      <c r="K241" s="13" t="n"/>
    </row>
    <row r="242">
      <c r="A242" s="10" t="n"/>
      <c r="G242" s="11" t="n"/>
      <c r="H242" s="11" t="n"/>
      <c r="I242" s="11">
        <f>IF(A242="","",OpeningBank+SUMIFS(G$6:G242,E$6:E242,"Bank")-SUMIFS(H$6:H242,E$6:E242,"Bank"))</f>
        <v/>
      </c>
      <c r="J242" s="11">
        <f>IF(A242="","",OpeningCash+SUMIFS(G$6:G242,E$6:E242,"Cash")-SUMIFS(H$6:H242,E$6:E242,"Cash"))</f>
        <v/>
      </c>
    </row>
    <row r="243">
      <c r="A243" s="12" t="n"/>
      <c r="B243" s="13" t="n"/>
      <c r="C243" s="13" t="n"/>
      <c r="D243" s="13" t="n"/>
      <c r="E243" s="13" t="n"/>
      <c r="F243" s="13" t="n"/>
      <c r="G243" s="14" t="n"/>
      <c r="H243" s="14" t="n"/>
      <c r="I243" s="14">
        <f>IF(A243="","",OpeningBank+SUMIFS(G$6:G243,E$6:E243,"Bank")-SUMIFS(H$6:H243,E$6:E243,"Bank"))</f>
        <v/>
      </c>
      <c r="J243" s="14">
        <f>IF(A243="","",OpeningCash+SUMIFS(G$6:G243,E$6:E243,"Cash")-SUMIFS(H$6:H243,E$6:E243,"Cash"))</f>
        <v/>
      </c>
      <c r="K243" s="13" t="n"/>
    </row>
    <row r="244">
      <c r="A244" s="10" t="n"/>
      <c r="G244" s="11" t="n"/>
      <c r="H244" s="11" t="n"/>
      <c r="I244" s="11">
        <f>IF(A244="","",OpeningBank+SUMIFS(G$6:G244,E$6:E244,"Bank")-SUMIFS(H$6:H244,E$6:E244,"Bank"))</f>
        <v/>
      </c>
      <c r="J244" s="11">
        <f>IF(A244="","",OpeningCash+SUMIFS(G$6:G244,E$6:E244,"Cash")-SUMIFS(H$6:H244,E$6:E244,"Cash"))</f>
        <v/>
      </c>
    </row>
    <row r="245">
      <c r="A245" s="12" t="n"/>
      <c r="B245" s="13" t="n"/>
      <c r="C245" s="13" t="n"/>
      <c r="D245" s="13" t="n"/>
      <c r="E245" s="13" t="n"/>
      <c r="F245" s="13" t="n"/>
      <c r="G245" s="14" t="n"/>
      <c r="H245" s="14" t="n"/>
      <c r="I245" s="14">
        <f>IF(A245="","",OpeningBank+SUMIFS(G$6:G245,E$6:E245,"Bank")-SUMIFS(H$6:H245,E$6:E245,"Bank"))</f>
        <v/>
      </c>
      <c r="J245" s="14">
        <f>IF(A245="","",OpeningCash+SUMIFS(G$6:G245,E$6:E245,"Cash")-SUMIFS(H$6:H245,E$6:E245,"Cash"))</f>
        <v/>
      </c>
      <c r="K245" s="13" t="n"/>
    </row>
    <row r="246">
      <c r="A246" s="10" t="n"/>
      <c r="G246" s="11" t="n"/>
      <c r="H246" s="11" t="n"/>
      <c r="I246" s="11">
        <f>IF(A246="","",OpeningBank+SUMIFS(G$6:G246,E$6:E246,"Bank")-SUMIFS(H$6:H246,E$6:E246,"Bank"))</f>
        <v/>
      </c>
      <c r="J246" s="11">
        <f>IF(A246="","",OpeningCash+SUMIFS(G$6:G246,E$6:E246,"Cash")-SUMIFS(H$6:H246,E$6:E246,"Cash"))</f>
        <v/>
      </c>
    </row>
    <row r="247">
      <c r="A247" s="12" t="n"/>
      <c r="B247" s="13" t="n"/>
      <c r="C247" s="13" t="n"/>
      <c r="D247" s="13" t="n"/>
      <c r="E247" s="13" t="n"/>
      <c r="F247" s="13" t="n"/>
      <c r="G247" s="14" t="n"/>
      <c r="H247" s="14" t="n"/>
      <c r="I247" s="14">
        <f>IF(A247="","",OpeningBank+SUMIFS(G$6:G247,E$6:E247,"Bank")-SUMIFS(H$6:H247,E$6:E247,"Bank"))</f>
        <v/>
      </c>
      <c r="J247" s="14">
        <f>IF(A247="","",OpeningCash+SUMIFS(G$6:G247,E$6:E247,"Cash")-SUMIFS(H$6:H247,E$6:E247,"Cash"))</f>
        <v/>
      </c>
      <c r="K247" s="13" t="n"/>
    </row>
    <row r="248">
      <c r="A248" s="10" t="n"/>
      <c r="G248" s="11" t="n"/>
      <c r="H248" s="11" t="n"/>
      <c r="I248" s="11">
        <f>IF(A248="","",OpeningBank+SUMIFS(G$6:G248,E$6:E248,"Bank")-SUMIFS(H$6:H248,E$6:E248,"Bank"))</f>
        <v/>
      </c>
      <c r="J248" s="11">
        <f>IF(A248="","",OpeningCash+SUMIFS(G$6:G248,E$6:E248,"Cash")-SUMIFS(H$6:H248,E$6:E248,"Cash"))</f>
        <v/>
      </c>
    </row>
    <row r="249">
      <c r="A249" s="12" t="n"/>
      <c r="B249" s="13" t="n"/>
      <c r="C249" s="13" t="n"/>
      <c r="D249" s="13" t="n"/>
      <c r="E249" s="13" t="n"/>
      <c r="F249" s="13" t="n"/>
      <c r="G249" s="14" t="n"/>
      <c r="H249" s="14" t="n"/>
      <c r="I249" s="14">
        <f>IF(A249="","",OpeningBank+SUMIFS(G$6:G249,E$6:E249,"Bank")-SUMIFS(H$6:H249,E$6:E249,"Bank"))</f>
        <v/>
      </c>
      <c r="J249" s="14">
        <f>IF(A249="","",OpeningCash+SUMIFS(G$6:G249,E$6:E249,"Cash")-SUMIFS(H$6:H249,E$6:E249,"Cash"))</f>
        <v/>
      </c>
      <c r="K249" s="13" t="n"/>
    </row>
    <row r="250">
      <c r="A250" s="10" t="n"/>
      <c r="G250" s="11" t="n"/>
      <c r="H250" s="11" t="n"/>
      <c r="I250" s="11">
        <f>IF(A250="","",OpeningBank+SUMIFS(G$6:G250,E$6:E250,"Bank")-SUMIFS(H$6:H250,E$6:E250,"Bank"))</f>
        <v/>
      </c>
      <c r="J250" s="11">
        <f>IF(A250="","",OpeningCash+SUMIFS(G$6:G250,E$6:E250,"Cash")-SUMIFS(H$6:H250,E$6:E250,"Cash"))</f>
        <v/>
      </c>
    </row>
    <row r="251">
      <c r="A251" s="12" t="n"/>
      <c r="B251" s="13" t="n"/>
      <c r="C251" s="13" t="n"/>
      <c r="D251" s="13" t="n"/>
      <c r="E251" s="13" t="n"/>
      <c r="F251" s="13" t="n"/>
      <c r="G251" s="14" t="n"/>
      <c r="H251" s="14" t="n"/>
      <c r="I251" s="14">
        <f>IF(A251="","",OpeningBank+SUMIFS(G$6:G251,E$6:E251,"Bank")-SUMIFS(H$6:H251,E$6:E251,"Bank"))</f>
        <v/>
      </c>
      <c r="J251" s="14">
        <f>IF(A251="","",OpeningCash+SUMIFS(G$6:G251,E$6:E251,"Cash")-SUMIFS(H$6:H251,E$6:E251,"Cash"))</f>
        <v/>
      </c>
      <c r="K251" s="13" t="n"/>
    </row>
    <row r="252">
      <c r="A252" s="10" t="n"/>
      <c r="G252" s="11" t="n"/>
      <c r="H252" s="11" t="n"/>
      <c r="I252" s="11">
        <f>IF(A252="","",OpeningBank+SUMIFS(G$6:G252,E$6:E252,"Bank")-SUMIFS(H$6:H252,E$6:E252,"Bank"))</f>
        <v/>
      </c>
      <c r="J252" s="11">
        <f>IF(A252="","",OpeningCash+SUMIFS(G$6:G252,E$6:E252,"Cash")-SUMIFS(H$6:H252,E$6:E252,"Cash"))</f>
        <v/>
      </c>
    </row>
    <row r="253">
      <c r="A253" s="12" t="n"/>
      <c r="B253" s="13" t="n"/>
      <c r="C253" s="13" t="n"/>
      <c r="D253" s="13" t="n"/>
      <c r="E253" s="13" t="n"/>
      <c r="F253" s="13" t="n"/>
      <c r="G253" s="14" t="n"/>
      <c r="H253" s="14" t="n"/>
      <c r="I253" s="14">
        <f>IF(A253="","",OpeningBank+SUMIFS(G$6:G253,E$6:E253,"Bank")-SUMIFS(H$6:H253,E$6:E253,"Bank"))</f>
        <v/>
      </c>
      <c r="J253" s="14">
        <f>IF(A253="","",OpeningCash+SUMIFS(G$6:G253,E$6:E253,"Cash")-SUMIFS(H$6:H253,E$6:E253,"Cash"))</f>
        <v/>
      </c>
      <c r="K253" s="13" t="n"/>
    </row>
    <row r="254">
      <c r="A254" s="10" t="n"/>
      <c r="G254" s="11" t="n"/>
      <c r="H254" s="11" t="n"/>
      <c r="I254" s="11">
        <f>IF(A254="","",OpeningBank+SUMIFS(G$6:G254,E$6:E254,"Bank")-SUMIFS(H$6:H254,E$6:E254,"Bank"))</f>
        <v/>
      </c>
      <c r="J254" s="11">
        <f>IF(A254="","",OpeningCash+SUMIFS(G$6:G254,E$6:E254,"Cash")-SUMIFS(H$6:H254,E$6:E254,"Cash"))</f>
        <v/>
      </c>
    </row>
    <row r="255">
      <c r="A255" s="12" t="n"/>
      <c r="B255" s="13" t="n"/>
      <c r="C255" s="13" t="n"/>
      <c r="D255" s="13" t="n"/>
      <c r="E255" s="13" t="n"/>
      <c r="F255" s="13" t="n"/>
      <c r="G255" s="14" t="n"/>
      <c r="H255" s="14" t="n"/>
      <c r="I255" s="14">
        <f>IF(A255="","",OpeningBank+SUMIFS(G$6:G255,E$6:E255,"Bank")-SUMIFS(H$6:H255,E$6:E255,"Bank"))</f>
        <v/>
      </c>
      <c r="J255" s="14">
        <f>IF(A255="","",OpeningCash+SUMIFS(G$6:G255,E$6:E255,"Cash")-SUMIFS(H$6:H255,E$6:E255,"Cash"))</f>
        <v/>
      </c>
      <c r="K255" s="13" t="n"/>
    </row>
    <row r="256">
      <c r="A256" s="10" t="n"/>
      <c r="G256" s="11" t="n"/>
      <c r="H256" s="11" t="n"/>
      <c r="I256" s="11">
        <f>IF(A256="","",OpeningBank+SUMIFS(G$6:G256,E$6:E256,"Bank")-SUMIFS(H$6:H256,E$6:E256,"Bank"))</f>
        <v/>
      </c>
      <c r="J256" s="11">
        <f>IF(A256="","",OpeningCash+SUMIFS(G$6:G256,E$6:E256,"Cash")-SUMIFS(H$6:H256,E$6:E256,"Cash"))</f>
        <v/>
      </c>
    </row>
    <row r="257">
      <c r="A257" s="12" t="n"/>
      <c r="B257" s="13" t="n"/>
      <c r="C257" s="13" t="n"/>
      <c r="D257" s="13" t="n"/>
      <c r="E257" s="13" t="n"/>
      <c r="F257" s="13" t="n"/>
      <c r="G257" s="14" t="n"/>
      <c r="H257" s="14" t="n"/>
      <c r="I257" s="14">
        <f>IF(A257="","",OpeningBank+SUMIFS(G$6:G257,E$6:E257,"Bank")-SUMIFS(H$6:H257,E$6:E257,"Bank"))</f>
        <v/>
      </c>
      <c r="J257" s="14">
        <f>IF(A257="","",OpeningCash+SUMIFS(G$6:G257,E$6:E257,"Cash")-SUMIFS(H$6:H257,E$6:E257,"Cash"))</f>
        <v/>
      </c>
      <c r="K257" s="13" t="n"/>
    </row>
    <row r="258">
      <c r="A258" s="10" t="n"/>
      <c r="G258" s="11" t="n"/>
      <c r="H258" s="11" t="n"/>
      <c r="I258" s="11">
        <f>IF(A258="","",OpeningBank+SUMIFS(G$6:G258,E$6:E258,"Bank")-SUMIFS(H$6:H258,E$6:E258,"Bank"))</f>
        <v/>
      </c>
      <c r="J258" s="11">
        <f>IF(A258="","",OpeningCash+SUMIFS(G$6:G258,E$6:E258,"Cash")-SUMIFS(H$6:H258,E$6:E258,"Cash"))</f>
        <v/>
      </c>
    </row>
    <row r="259">
      <c r="A259" s="12" t="n"/>
      <c r="B259" s="13" t="n"/>
      <c r="C259" s="13" t="n"/>
      <c r="D259" s="13" t="n"/>
      <c r="E259" s="13" t="n"/>
      <c r="F259" s="13" t="n"/>
      <c r="G259" s="14" t="n"/>
      <c r="H259" s="14" t="n"/>
      <c r="I259" s="14">
        <f>IF(A259="","",OpeningBank+SUMIFS(G$6:G259,E$6:E259,"Bank")-SUMIFS(H$6:H259,E$6:E259,"Bank"))</f>
        <v/>
      </c>
      <c r="J259" s="14">
        <f>IF(A259="","",OpeningCash+SUMIFS(G$6:G259,E$6:E259,"Cash")-SUMIFS(H$6:H259,E$6:E259,"Cash"))</f>
        <v/>
      </c>
      <c r="K259" s="13" t="n"/>
    </row>
    <row r="260">
      <c r="A260" s="10" t="n"/>
      <c r="G260" s="11" t="n"/>
      <c r="H260" s="11" t="n"/>
      <c r="I260" s="11">
        <f>IF(A260="","",OpeningBank+SUMIFS(G$6:G260,E$6:E260,"Bank")-SUMIFS(H$6:H260,E$6:E260,"Bank"))</f>
        <v/>
      </c>
      <c r="J260" s="11">
        <f>IF(A260="","",OpeningCash+SUMIFS(G$6:G260,E$6:E260,"Cash")-SUMIFS(H$6:H260,E$6:E260,"Cash"))</f>
        <v/>
      </c>
    </row>
    <row r="261">
      <c r="A261" s="12" t="n"/>
      <c r="B261" s="13" t="n"/>
      <c r="C261" s="13" t="n"/>
      <c r="D261" s="13" t="n"/>
      <c r="E261" s="13" t="n"/>
      <c r="F261" s="13" t="n"/>
      <c r="G261" s="14" t="n"/>
      <c r="H261" s="14" t="n"/>
      <c r="I261" s="14">
        <f>IF(A261="","",OpeningBank+SUMIFS(G$6:G261,E$6:E261,"Bank")-SUMIFS(H$6:H261,E$6:E261,"Bank"))</f>
        <v/>
      </c>
      <c r="J261" s="14">
        <f>IF(A261="","",OpeningCash+SUMIFS(G$6:G261,E$6:E261,"Cash")-SUMIFS(H$6:H261,E$6:E261,"Cash"))</f>
        <v/>
      </c>
      <c r="K261" s="13" t="n"/>
    </row>
    <row r="262">
      <c r="A262" s="10" t="n"/>
      <c r="G262" s="11" t="n"/>
      <c r="H262" s="11" t="n"/>
      <c r="I262" s="11">
        <f>IF(A262="","",OpeningBank+SUMIFS(G$6:G262,E$6:E262,"Bank")-SUMIFS(H$6:H262,E$6:E262,"Bank"))</f>
        <v/>
      </c>
      <c r="J262" s="11">
        <f>IF(A262="","",OpeningCash+SUMIFS(G$6:G262,E$6:E262,"Cash")-SUMIFS(H$6:H262,E$6:E262,"Cash"))</f>
        <v/>
      </c>
    </row>
    <row r="263">
      <c r="A263" s="12" t="n"/>
      <c r="B263" s="13" t="n"/>
      <c r="C263" s="13" t="n"/>
      <c r="D263" s="13" t="n"/>
      <c r="E263" s="13" t="n"/>
      <c r="F263" s="13" t="n"/>
      <c r="G263" s="14" t="n"/>
      <c r="H263" s="14" t="n"/>
      <c r="I263" s="14">
        <f>IF(A263="","",OpeningBank+SUMIFS(G$6:G263,E$6:E263,"Bank")-SUMIFS(H$6:H263,E$6:E263,"Bank"))</f>
        <v/>
      </c>
      <c r="J263" s="14">
        <f>IF(A263="","",OpeningCash+SUMIFS(G$6:G263,E$6:E263,"Cash")-SUMIFS(H$6:H263,E$6:E263,"Cash"))</f>
        <v/>
      </c>
      <c r="K263" s="13" t="n"/>
    </row>
    <row r="264">
      <c r="A264" s="10" t="n"/>
      <c r="G264" s="11" t="n"/>
      <c r="H264" s="11" t="n"/>
      <c r="I264" s="11">
        <f>IF(A264="","",OpeningBank+SUMIFS(G$6:G264,E$6:E264,"Bank")-SUMIFS(H$6:H264,E$6:E264,"Bank"))</f>
        <v/>
      </c>
      <c r="J264" s="11">
        <f>IF(A264="","",OpeningCash+SUMIFS(G$6:G264,E$6:E264,"Cash")-SUMIFS(H$6:H264,E$6:E264,"Cash"))</f>
        <v/>
      </c>
    </row>
    <row r="265">
      <c r="A265" s="12" t="n"/>
      <c r="B265" s="13" t="n"/>
      <c r="C265" s="13" t="n"/>
      <c r="D265" s="13" t="n"/>
      <c r="E265" s="13" t="n"/>
      <c r="F265" s="13" t="n"/>
      <c r="G265" s="14" t="n"/>
      <c r="H265" s="14" t="n"/>
      <c r="I265" s="14">
        <f>IF(A265="","",OpeningBank+SUMIFS(G$6:G265,E$6:E265,"Bank")-SUMIFS(H$6:H265,E$6:E265,"Bank"))</f>
        <v/>
      </c>
      <c r="J265" s="14">
        <f>IF(A265="","",OpeningCash+SUMIFS(G$6:G265,E$6:E265,"Cash")-SUMIFS(H$6:H265,E$6:E265,"Cash"))</f>
        <v/>
      </c>
      <c r="K265" s="13" t="n"/>
    </row>
    <row r="266">
      <c r="A266" s="10" t="n"/>
      <c r="G266" s="11" t="n"/>
      <c r="H266" s="11" t="n"/>
      <c r="I266" s="11">
        <f>IF(A266="","",OpeningBank+SUMIFS(G$6:G266,E$6:E266,"Bank")-SUMIFS(H$6:H266,E$6:E266,"Bank"))</f>
        <v/>
      </c>
      <c r="J266" s="11">
        <f>IF(A266="","",OpeningCash+SUMIFS(G$6:G266,E$6:E266,"Cash")-SUMIFS(H$6:H266,E$6:E266,"Cash"))</f>
        <v/>
      </c>
    </row>
    <row r="267">
      <c r="A267" s="12" t="n"/>
      <c r="B267" s="13" t="n"/>
      <c r="C267" s="13" t="n"/>
      <c r="D267" s="13" t="n"/>
      <c r="E267" s="13" t="n"/>
      <c r="F267" s="13" t="n"/>
      <c r="G267" s="14" t="n"/>
      <c r="H267" s="14" t="n"/>
      <c r="I267" s="14">
        <f>IF(A267="","",OpeningBank+SUMIFS(G$6:G267,E$6:E267,"Bank")-SUMIFS(H$6:H267,E$6:E267,"Bank"))</f>
        <v/>
      </c>
      <c r="J267" s="14">
        <f>IF(A267="","",OpeningCash+SUMIFS(G$6:G267,E$6:E267,"Cash")-SUMIFS(H$6:H267,E$6:E267,"Cash"))</f>
        <v/>
      </c>
      <c r="K267" s="13" t="n"/>
    </row>
    <row r="268">
      <c r="A268" s="10" t="n"/>
      <c r="G268" s="11" t="n"/>
      <c r="H268" s="11" t="n"/>
      <c r="I268" s="11">
        <f>IF(A268="","",OpeningBank+SUMIFS(G$6:G268,E$6:E268,"Bank")-SUMIFS(H$6:H268,E$6:E268,"Bank"))</f>
        <v/>
      </c>
      <c r="J268" s="11">
        <f>IF(A268="","",OpeningCash+SUMIFS(G$6:G268,E$6:E268,"Cash")-SUMIFS(H$6:H268,E$6:E268,"Cash"))</f>
        <v/>
      </c>
    </row>
    <row r="269">
      <c r="A269" s="12" t="n"/>
      <c r="B269" s="13" t="n"/>
      <c r="C269" s="13" t="n"/>
      <c r="D269" s="13" t="n"/>
      <c r="E269" s="13" t="n"/>
      <c r="F269" s="13" t="n"/>
      <c r="G269" s="14" t="n"/>
      <c r="H269" s="14" t="n"/>
      <c r="I269" s="14">
        <f>IF(A269="","",OpeningBank+SUMIFS(G$6:G269,E$6:E269,"Bank")-SUMIFS(H$6:H269,E$6:E269,"Bank"))</f>
        <v/>
      </c>
      <c r="J269" s="14">
        <f>IF(A269="","",OpeningCash+SUMIFS(G$6:G269,E$6:E269,"Cash")-SUMIFS(H$6:H269,E$6:E269,"Cash"))</f>
        <v/>
      </c>
      <c r="K269" s="13" t="n"/>
    </row>
    <row r="270">
      <c r="A270" s="10" t="n"/>
      <c r="G270" s="11" t="n"/>
      <c r="H270" s="11" t="n"/>
      <c r="I270" s="11">
        <f>IF(A270="","",OpeningBank+SUMIFS(G$6:G270,E$6:E270,"Bank")-SUMIFS(H$6:H270,E$6:E270,"Bank"))</f>
        <v/>
      </c>
      <c r="J270" s="11">
        <f>IF(A270="","",OpeningCash+SUMIFS(G$6:G270,E$6:E270,"Cash")-SUMIFS(H$6:H270,E$6:E270,"Cash"))</f>
        <v/>
      </c>
    </row>
    <row r="271">
      <c r="A271" s="12" t="n"/>
      <c r="B271" s="13" t="n"/>
      <c r="C271" s="13" t="n"/>
      <c r="D271" s="13" t="n"/>
      <c r="E271" s="13" t="n"/>
      <c r="F271" s="13" t="n"/>
      <c r="G271" s="14" t="n"/>
      <c r="H271" s="14" t="n"/>
      <c r="I271" s="14">
        <f>IF(A271="","",OpeningBank+SUMIFS(G$6:G271,E$6:E271,"Bank")-SUMIFS(H$6:H271,E$6:E271,"Bank"))</f>
        <v/>
      </c>
      <c r="J271" s="14">
        <f>IF(A271="","",OpeningCash+SUMIFS(G$6:G271,E$6:E271,"Cash")-SUMIFS(H$6:H271,E$6:E271,"Cash"))</f>
        <v/>
      </c>
      <c r="K271" s="13" t="n"/>
    </row>
    <row r="272">
      <c r="A272" s="10" t="n"/>
      <c r="G272" s="11" t="n"/>
      <c r="H272" s="11" t="n"/>
      <c r="I272" s="11">
        <f>IF(A272="","",OpeningBank+SUMIFS(G$6:G272,E$6:E272,"Bank")-SUMIFS(H$6:H272,E$6:E272,"Bank"))</f>
        <v/>
      </c>
      <c r="J272" s="11">
        <f>IF(A272="","",OpeningCash+SUMIFS(G$6:G272,E$6:E272,"Cash")-SUMIFS(H$6:H272,E$6:E272,"Cash"))</f>
        <v/>
      </c>
    </row>
    <row r="273">
      <c r="A273" s="12" t="n"/>
      <c r="B273" s="13" t="n"/>
      <c r="C273" s="13" t="n"/>
      <c r="D273" s="13" t="n"/>
      <c r="E273" s="13" t="n"/>
      <c r="F273" s="13" t="n"/>
      <c r="G273" s="14" t="n"/>
      <c r="H273" s="14" t="n"/>
      <c r="I273" s="14">
        <f>IF(A273="","",OpeningBank+SUMIFS(G$6:G273,E$6:E273,"Bank")-SUMIFS(H$6:H273,E$6:E273,"Bank"))</f>
        <v/>
      </c>
      <c r="J273" s="14">
        <f>IF(A273="","",OpeningCash+SUMIFS(G$6:G273,E$6:E273,"Cash")-SUMIFS(H$6:H273,E$6:E273,"Cash"))</f>
        <v/>
      </c>
      <c r="K273" s="13" t="n"/>
    </row>
    <row r="274">
      <c r="A274" s="10" t="n"/>
      <c r="G274" s="11" t="n"/>
      <c r="H274" s="11" t="n"/>
      <c r="I274" s="11">
        <f>IF(A274="","",OpeningBank+SUMIFS(G$6:G274,E$6:E274,"Bank")-SUMIFS(H$6:H274,E$6:E274,"Bank"))</f>
        <v/>
      </c>
      <c r="J274" s="11">
        <f>IF(A274="","",OpeningCash+SUMIFS(G$6:G274,E$6:E274,"Cash")-SUMIFS(H$6:H274,E$6:E274,"Cash"))</f>
        <v/>
      </c>
    </row>
    <row r="275">
      <c r="A275" s="12" t="n"/>
      <c r="B275" s="13" t="n"/>
      <c r="C275" s="13" t="n"/>
      <c r="D275" s="13" t="n"/>
      <c r="E275" s="13" t="n"/>
      <c r="F275" s="13" t="n"/>
      <c r="G275" s="14" t="n"/>
      <c r="H275" s="14" t="n"/>
      <c r="I275" s="14">
        <f>IF(A275="","",OpeningBank+SUMIFS(G$6:G275,E$6:E275,"Bank")-SUMIFS(H$6:H275,E$6:E275,"Bank"))</f>
        <v/>
      </c>
      <c r="J275" s="14">
        <f>IF(A275="","",OpeningCash+SUMIFS(G$6:G275,E$6:E275,"Cash")-SUMIFS(H$6:H275,E$6:E275,"Cash"))</f>
        <v/>
      </c>
      <c r="K275" s="13" t="n"/>
    </row>
    <row r="276">
      <c r="A276" s="10" t="n"/>
      <c r="G276" s="11" t="n"/>
      <c r="H276" s="11" t="n"/>
      <c r="I276" s="11">
        <f>IF(A276="","",OpeningBank+SUMIFS(G$6:G276,E$6:E276,"Bank")-SUMIFS(H$6:H276,E$6:E276,"Bank"))</f>
        <v/>
      </c>
      <c r="J276" s="11">
        <f>IF(A276="","",OpeningCash+SUMIFS(G$6:G276,E$6:E276,"Cash")-SUMIFS(H$6:H276,E$6:E276,"Cash"))</f>
        <v/>
      </c>
    </row>
    <row r="277">
      <c r="A277" s="12" t="n"/>
      <c r="B277" s="13" t="n"/>
      <c r="C277" s="13" t="n"/>
      <c r="D277" s="13" t="n"/>
      <c r="E277" s="13" t="n"/>
      <c r="F277" s="13" t="n"/>
      <c r="G277" s="14" t="n"/>
      <c r="H277" s="14" t="n"/>
      <c r="I277" s="14">
        <f>IF(A277="","",OpeningBank+SUMIFS(G$6:G277,E$6:E277,"Bank")-SUMIFS(H$6:H277,E$6:E277,"Bank"))</f>
        <v/>
      </c>
      <c r="J277" s="14">
        <f>IF(A277="","",OpeningCash+SUMIFS(G$6:G277,E$6:E277,"Cash")-SUMIFS(H$6:H277,E$6:E277,"Cash"))</f>
        <v/>
      </c>
      <c r="K277" s="13" t="n"/>
    </row>
    <row r="278">
      <c r="A278" s="10" t="n"/>
      <c r="G278" s="11" t="n"/>
      <c r="H278" s="11" t="n"/>
      <c r="I278" s="11">
        <f>IF(A278="","",OpeningBank+SUMIFS(G$6:G278,E$6:E278,"Bank")-SUMIFS(H$6:H278,E$6:E278,"Bank"))</f>
        <v/>
      </c>
      <c r="J278" s="11">
        <f>IF(A278="","",OpeningCash+SUMIFS(G$6:G278,E$6:E278,"Cash")-SUMIFS(H$6:H278,E$6:E278,"Cash"))</f>
        <v/>
      </c>
    </row>
    <row r="279">
      <c r="A279" s="12" t="n"/>
      <c r="B279" s="13" t="n"/>
      <c r="C279" s="13" t="n"/>
      <c r="D279" s="13" t="n"/>
      <c r="E279" s="13" t="n"/>
      <c r="F279" s="13" t="n"/>
      <c r="G279" s="14" t="n"/>
      <c r="H279" s="14" t="n"/>
      <c r="I279" s="14">
        <f>IF(A279="","",OpeningBank+SUMIFS(G$6:G279,E$6:E279,"Bank")-SUMIFS(H$6:H279,E$6:E279,"Bank"))</f>
        <v/>
      </c>
      <c r="J279" s="14">
        <f>IF(A279="","",OpeningCash+SUMIFS(G$6:G279,E$6:E279,"Cash")-SUMIFS(H$6:H279,E$6:E279,"Cash"))</f>
        <v/>
      </c>
      <c r="K279" s="13" t="n"/>
    </row>
    <row r="280">
      <c r="A280" s="10" t="n"/>
      <c r="G280" s="11" t="n"/>
      <c r="H280" s="11" t="n"/>
      <c r="I280" s="11">
        <f>IF(A280="","",OpeningBank+SUMIFS(G$6:G280,E$6:E280,"Bank")-SUMIFS(H$6:H280,E$6:E280,"Bank"))</f>
        <v/>
      </c>
      <c r="J280" s="11">
        <f>IF(A280="","",OpeningCash+SUMIFS(G$6:G280,E$6:E280,"Cash")-SUMIFS(H$6:H280,E$6:E280,"Cash"))</f>
        <v/>
      </c>
    </row>
    <row r="281">
      <c r="A281" s="12" t="n"/>
      <c r="B281" s="13" t="n"/>
      <c r="C281" s="13" t="n"/>
      <c r="D281" s="13" t="n"/>
      <c r="E281" s="13" t="n"/>
      <c r="F281" s="13" t="n"/>
      <c r="G281" s="14" t="n"/>
      <c r="H281" s="14" t="n"/>
      <c r="I281" s="14">
        <f>IF(A281="","",OpeningBank+SUMIFS(G$6:G281,E$6:E281,"Bank")-SUMIFS(H$6:H281,E$6:E281,"Bank"))</f>
        <v/>
      </c>
      <c r="J281" s="14">
        <f>IF(A281="","",OpeningCash+SUMIFS(G$6:G281,E$6:E281,"Cash")-SUMIFS(H$6:H281,E$6:E281,"Cash"))</f>
        <v/>
      </c>
      <c r="K281" s="13" t="n"/>
    </row>
    <row r="282">
      <c r="A282" s="10" t="n"/>
      <c r="G282" s="11" t="n"/>
      <c r="H282" s="11" t="n"/>
      <c r="I282" s="11">
        <f>IF(A282="","",OpeningBank+SUMIFS(G$6:G282,E$6:E282,"Bank")-SUMIFS(H$6:H282,E$6:E282,"Bank"))</f>
        <v/>
      </c>
      <c r="J282" s="11">
        <f>IF(A282="","",OpeningCash+SUMIFS(G$6:G282,E$6:E282,"Cash")-SUMIFS(H$6:H282,E$6:E282,"Cash"))</f>
        <v/>
      </c>
    </row>
    <row r="283">
      <c r="A283" s="12" t="n"/>
      <c r="B283" s="13" t="n"/>
      <c r="C283" s="13" t="n"/>
      <c r="D283" s="13" t="n"/>
      <c r="E283" s="13" t="n"/>
      <c r="F283" s="13" t="n"/>
      <c r="G283" s="14" t="n"/>
      <c r="H283" s="14" t="n"/>
      <c r="I283" s="14">
        <f>IF(A283="","",OpeningBank+SUMIFS(G$6:G283,E$6:E283,"Bank")-SUMIFS(H$6:H283,E$6:E283,"Bank"))</f>
        <v/>
      </c>
      <c r="J283" s="14">
        <f>IF(A283="","",OpeningCash+SUMIFS(G$6:G283,E$6:E283,"Cash")-SUMIFS(H$6:H283,E$6:E283,"Cash"))</f>
        <v/>
      </c>
      <c r="K283" s="13" t="n"/>
    </row>
    <row r="284">
      <c r="A284" s="10" t="n"/>
      <c r="G284" s="11" t="n"/>
      <c r="H284" s="11" t="n"/>
      <c r="I284" s="11">
        <f>IF(A284="","",OpeningBank+SUMIFS(G$6:G284,E$6:E284,"Bank")-SUMIFS(H$6:H284,E$6:E284,"Bank"))</f>
        <v/>
      </c>
      <c r="J284" s="11">
        <f>IF(A284="","",OpeningCash+SUMIFS(G$6:G284,E$6:E284,"Cash")-SUMIFS(H$6:H284,E$6:E284,"Cash"))</f>
        <v/>
      </c>
    </row>
    <row r="285">
      <c r="A285" s="12" t="n"/>
      <c r="B285" s="13" t="n"/>
      <c r="C285" s="13" t="n"/>
      <c r="D285" s="13" t="n"/>
      <c r="E285" s="13" t="n"/>
      <c r="F285" s="13" t="n"/>
      <c r="G285" s="14" t="n"/>
      <c r="H285" s="14" t="n"/>
      <c r="I285" s="14">
        <f>IF(A285="","",OpeningBank+SUMIFS(G$6:G285,E$6:E285,"Bank")-SUMIFS(H$6:H285,E$6:E285,"Bank"))</f>
        <v/>
      </c>
      <c r="J285" s="14">
        <f>IF(A285="","",OpeningCash+SUMIFS(G$6:G285,E$6:E285,"Cash")-SUMIFS(H$6:H285,E$6:E285,"Cash"))</f>
        <v/>
      </c>
      <c r="K285" s="13" t="n"/>
    </row>
    <row r="286">
      <c r="A286" s="10" t="n"/>
      <c r="G286" s="11" t="n"/>
      <c r="H286" s="11" t="n"/>
      <c r="I286" s="11">
        <f>IF(A286="","",OpeningBank+SUMIFS(G$6:G286,E$6:E286,"Bank")-SUMIFS(H$6:H286,E$6:E286,"Bank"))</f>
        <v/>
      </c>
      <c r="J286" s="11">
        <f>IF(A286="","",OpeningCash+SUMIFS(G$6:G286,E$6:E286,"Cash")-SUMIFS(H$6:H286,E$6:E286,"Cash"))</f>
        <v/>
      </c>
    </row>
    <row r="287">
      <c r="A287" s="12" t="n"/>
      <c r="B287" s="13" t="n"/>
      <c r="C287" s="13" t="n"/>
      <c r="D287" s="13" t="n"/>
      <c r="E287" s="13" t="n"/>
      <c r="F287" s="13" t="n"/>
      <c r="G287" s="14" t="n"/>
      <c r="H287" s="14" t="n"/>
      <c r="I287" s="14">
        <f>IF(A287="","",OpeningBank+SUMIFS(G$6:G287,E$6:E287,"Bank")-SUMIFS(H$6:H287,E$6:E287,"Bank"))</f>
        <v/>
      </c>
      <c r="J287" s="14">
        <f>IF(A287="","",OpeningCash+SUMIFS(G$6:G287,E$6:E287,"Cash")-SUMIFS(H$6:H287,E$6:E287,"Cash"))</f>
        <v/>
      </c>
      <c r="K287" s="13" t="n"/>
    </row>
    <row r="288">
      <c r="A288" s="10" t="n"/>
      <c r="G288" s="11" t="n"/>
      <c r="H288" s="11" t="n"/>
      <c r="I288" s="11">
        <f>IF(A288="","",OpeningBank+SUMIFS(G$6:G288,E$6:E288,"Bank")-SUMIFS(H$6:H288,E$6:E288,"Bank"))</f>
        <v/>
      </c>
      <c r="J288" s="11">
        <f>IF(A288="","",OpeningCash+SUMIFS(G$6:G288,E$6:E288,"Cash")-SUMIFS(H$6:H288,E$6:E288,"Cash"))</f>
        <v/>
      </c>
    </row>
    <row r="289">
      <c r="A289" s="12" t="n"/>
      <c r="B289" s="13" t="n"/>
      <c r="C289" s="13" t="n"/>
      <c r="D289" s="13" t="n"/>
      <c r="E289" s="13" t="n"/>
      <c r="F289" s="13" t="n"/>
      <c r="G289" s="14" t="n"/>
      <c r="H289" s="14" t="n"/>
      <c r="I289" s="14">
        <f>IF(A289="","",OpeningBank+SUMIFS(G$6:G289,E$6:E289,"Bank")-SUMIFS(H$6:H289,E$6:E289,"Bank"))</f>
        <v/>
      </c>
      <c r="J289" s="14">
        <f>IF(A289="","",OpeningCash+SUMIFS(G$6:G289,E$6:E289,"Cash")-SUMIFS(H$6:H289,E$6:E289,"Cash"))</f>
        <v/>
      </c>
      <c r="K289" s="13" t="n"/>
    </row>
    <row r="290">
      <c r="A290" s="10" t="n"/>
      <c r="G290" s="11" t="n"/>
      <c r="H290" s="11" t="n"/>
      <c r="I290" s="11">
        <f>IF(A290="","",OpeningBank+SUMIFS(G$6:G290,E$6:E290,"Bank")-SUMIFS(H$6:H290,E$6:E290,"Bank"))</f>
        <v/>
      </c>
      <c r="J290" s="11">
        <f>IF(A290="","",OpeningCash+SUMIFS(G$6:G290,E$6:E290,"Cash")-SUMIFS(H$6:H290,E$6:E290,"Cash"))</f>
        <v/>
      </c>
    </row>
    <row r="291">
      <c r="A291" s="12" t="n"/>
      <c r="B291" s="13" t="n"/>
      <c r="C291" s="13" t="n"/>
      <c r="D291" s="13" t="n"/>
      <c r="E291" s="13" t="n"/>
      <c r="F291" s="13" t="n"/>
      <c r="G291" s="14" t="n"/>
      <c r="H291" s="14" t="n"/>
      <c r="I291" s="14">
        <f>IF(A291="","",OpeningBank+SUMIFS(G$6:G291,E$6:E291,"Bank")-SUMIFS(H$6:H291,E$6:E291,"Bank"))</f>
        <v/>
      </c>
      <c r="J291" s="14">
        <f>IF(A291="","",OpeningCash+SUMIFS(G$6:G291,E$6:E291,"Cash")-SUMIFS(H$6:H291,E$6:E291,"Cash"))</f>
        <v/>
      </c>
      <c r="K291" s="13" t="n"/>
    </row>
    <row r="292">
      <c r="A292" s="10" t="n"/>
      <c r="G292" s="11" t="n"/>
      <c r="H292" s="11" t="n"/>
      <c r="I292" s="11">
        <f>IF(A292="","",OpeningBank+SUMIFS(G$6:G292,E$6:E292,"Bank")-SUMIFS(H$6:H292,E$6:E292,"Bank"))</f>
        <v/>
      </c>
      <c r="J292" s="11">
        <f>IF(A292="","",OpeningCash+SUMIFS(G$6:G292,E$6:E292,"Cash")-SUMIFS(H$6:H292,E$6:E292,"Cash"))</f>
        <v/>
      </c>
    </row>
    <row r="293">
      <c r="A293" s="12" t="n"/>
      <c r="B293" s="13" t="n"/>
      <c r="C293" s="13" t="n"/>
      <c r="D293" s="13" t="n"/>
      <c r="E293" s="13" t="n"/>
      <c r="F293" s="13" t="n"/>
      <c r="G293" s="14" t="n"/>
      <c r="H293" s="14" t="n"/>
      <c r="I293" s="14">
        <f>IF(A293="","",OpeningBank+SUMIFS(G$6:G293,E$6:E293,"Bank")-SUMIFS(H$6:H293,E$6:E293,"Bank"))</f>
        <v/>
      </c>
      <c r="J293" s="14">
        <f>IF(A293="","",OpeningCash+SUMIFS(G$6:G293,E$6:E293,"Cash")-SUMIFS(H$6:H293,E$6:E293,"Cash"))</f>
        <v/>
      </c>
      <c r="K293" s="13" t="n"/>
    </row>
    <row r="294">
      <c r="A294" s="10" t="n"/>
      <c r="G294" s="11" t="n"/>
      <c r="H294" s="11" t="n"/>
      <c r="I294" s="11">
        <f>IF(A294="","",OpeningBank+SUMIFS(G$6:G294,E$6:E294,"Bank")-SUMIFS(H$6:H294,E$6:E294,"Bank"))</f>
        <v/>
      </c>
      <c r="J294" s="11">
        <f>IF(A294="","",OpeningCash+SUMIFS(G$6:G294,E$6:E294,"Cash")-SUMIFS(H$6:H294,E$6:E294,"Cash"))</f>
        <v/>
      </c>
    </row>
    <row r="295">
      <c r="A295" s="12" t="n"/>
      <c r="B295" s="13" t="n"/>
      <c r="C295" s="13" t="n"/>
      <c r="D295" s="13" t="n"/>
      <c r="E295" s="13" t="n"/>
      <c r="F295" s="13" t="n"/>
      <c r="G295" s="14" t="n"/>
      <c r="H295" s="14" t="n"/>
      <c r="I295" s="14">
        <f>IF(A295="","",OpeningBank+SUMIFS(G$6:G295,E$6:E295,"Bank")-SUMIFS(H$6:H295,E$6:E295,"Bank"))</f>
        <v/>
      </c>
      <c r="J295" s="14">
        <f>IF(A295="","",OpeningCash+SUMIFS(G$6:G295,E$6:E295,"Cash")-SUMIFS(H$6:H295,E$6:E295,"Cash"))</f>
        <v/>
      </c>
      <c r="K295" s="13" t="n"/>
    </row>
    <row r="296">
      <c r="A296" s="10" t="n"/>
      <c r="G296" s="11" t="n"/>
      <c r="H296" s="11" t="n"/>
      <c r="I296" s="11">
        <f>IF(A296="","",OpeningBank+SUMIFS(G$6:G296,E$6:E296,"Bank")-SUMIFS(H$6:H296,E$6:E296,"Bank"))</f>
        <v/>
      </c>
      <c r="J296" s="11">
        <f>IF(A296="","",OpeningCash+SUMIFS(G$6:G296,E$6:E296,"Cash")-SUMIFS(H$6:H296,E$6:E296,"Cash"))</f>
        <v/>
      </c>
    </row>
    <row r="297">
      <c r="A297" s="12" t="n"/>
      <c r="B297" s="13" t="n"/>
      <c r="C297" s="13" t="n"/>
      <c r="D297" s="13" t="n"/>
      <c r="E297" s="13" t="n"/>
      <c r="F297" s="13" t="n"/>
      <c r="G297" s="14" t="n"/>
      <c r="H297" s="14" t="n"/>
      <c r="I297" s="14">
        <f>IF(A297="","",OpeningBank+SUMIFS(G$6:G297,E$6:E297,"Bank")-SUMIFS(H$6:H297,E$6:E297,"Bank"))</f>
        <v/>
      </c>
      <c r="J297" s="14">
        <f>IF(A297="","",OpeningCash+SUMIFS(G$6:G297,E$6:E297,"Cash")-SUMIFS(H$6:H297,E$6:E297,"Cash"))</f>
        <v/>
      </c>
      <c r="K297" s="13" t="n"/>
    </row>
    <row r="298">
      <c r="A298" s="10" t="n"/>
      <c r="G298" s="11" t="n"/>
      <c r="H298" s="11" t="n"/>
      <c r="I298" s="11">
        <f>IF(A298="","",OpeningBank+SUMIFS(G$6:G298,E$6:E298,"Bank")-SUMIFS(H$6:H298,E$6:E298,"Bank"))</f>
        <v/>
      </c>
      <c r="J298" s="11">
        <f>IF(A298="","",OpeningCash+SUMIFS(G$6:G298,E$6:E298,"Cash")-SUMIFS(H$6:H298,E$6:E298,"Cash"))</f>
        <v/>
      </c>
    </row>
    <row r="299">
      <c r="A299" s="12" t="n"/>
      <c r="B299" s="13" t="n"/>
      <c r="C299" s="13" t="n"/>
      <c r="D299" s="13" t="n"/>
      <c r="E299" s="13" t="n"/>
      <c r="F299" s="13" t="n"/>
      <c r="G299" s="14" t="n"/>
      <c r="H299" s="14" t="n"/>
      <c r="I299" s="14">
        <f>IF(A299="","",OpeningBank+SUMIFS(G$6:G299,E$6:E299,"Bank")-SUMIFS(H$6:H299,E$6:E299,"Bank"))</f>
        <v/>
      </c>
      <c r="J299" s="14">
        <f>IF(A299="","",OpeningCash+SUMIFS(G$6:G299,E$6:E299,"Cash")-SUMIFS(H$6:H299,E$6:E299,"Cash"))</f>
        <v/>
      </c>
      <c r="K299" s="13" t="n"/>
    </row>
    <row r="300">
      <c r="A300" s="10" t="n"/>
      <c r="G300" s="11" t="n"/>
      <c r="H300" s="11" t="n"/>
      <c r="I300" s="11">
        <f>IF(A300="","",OpeningBank+SUMIFS(G$6:G300,E$6:E300,"Bank")-SUMIFS(H$6:H300,E$6:E300,"Bank"))</f>
        <v/>
      </c>
      <c r="J300" s="11">
        <f>IF(A300="","",OpeningCash+SUMIFS(G$6:G300,E$6:E300,"Cash")-SUMIFS(H$6:H300,E$6:E300,"Cash"))</f>
        <v/>
      </c>
    </row>
    <row r="301">
      <c r="A301" s="12" t="n"/>
      <c r="B301" s="13" t="n"/>
      <c r="C301" s="13" t="n"/>
      <c r="D301" s="13" t="n"/>
      <c r="E301" s="13" t="n"/>
      <c r="F301" s="13" t="n"/>
      <c r="G301" s="14" t="n"/>
      <c r="H301" s="14" t="n"/>
      <c r="I301" s="14">
        <f>IF(A301="","",OpeningBank+SUMIFS(G$6:G301,E$6:E301,"Bank")-SUMIFS(H$6:H301,E$6:E301,"Bank"))</f>
        <v/>
      </c>
      <c r="J301" s="14">
        <f>IF(A301="","",OpeningCash+SUMIFS(G$6:G301,E$6:E301,"Cash")-SUMIFS(H$6:H301,E$6:E301,"Cash"))</f>
        <v/>
      </c>
      <c r="K301" s="13" t="n"/>
    </row>
    <row r="302">
      <c r="A302" s="10" t="n"/>
      <c r="G302" s="11" t="n"/>
      <c r="H302" s="11" t="n"/>
      <c r="I302" s="11">
        <f>IF(A302="","",OpeningBank+SUMIFS(G$6:G302,E$6:E302,"Bank")-SUMIFS(H$6:H302,E$6:E302,"Bank"))</f>
        <v/>
      </c>
      <c r="J302" s="11">
        <f>IF(A302="","",OpeningCash+SUMIFS(G$6:G302,E$6:E302,"Cash")-SUMIFS(H$6:H302,E$6:E302,"Cash"))</f>
        <v/>
      </c>
    </row>
    <row r="303">
      <c r="A303" s="12" t="n"/>
      <c r="B303" s="13" t="n"/>
      <c r="C303" s="13" t="n"/>
      <c r="D303" s="13" t="n"/>
      <c r="E303" s="13" t="n"/>
      <c r="F303" s="13" t="n"/>
      <c r="G303" s="14" t="n"/>
      <c r="H303" s="14" t="n"/>
      <c r="I303" s="14">
        <f>IF(A303="","",OpeningBank+SUMIFS(G$6:G303,E$6:E303,"Bank")-SUMIFS(H$6:H303,E$6:E303,"Bank"))</f>
        <v/>
      </c>
      <c r="J303" s="14">
        <f>IF(A303="","",OpeningCash+SUMIFS(G$6:G303,E$6:E303,"Cash")-SUMIFS(H$6:H303,E$6:E303,"Cash"))</f>
        <v/>
      </c>
      <c r="K303" s="13" t="n"/>
    </row>
    <row r="304">
      <c r="A304" s="10" t="n"/>
      <c r="G304" s="11" t="n"/>
      <c r="H304" s="11" t="n"/>
      <c r="I304" s="11">
        <f>IF(A304="","",OpeningBank+SUMIFS(G$6:G304,E$6:E304,"Bank")-SUMIFS(H$6:H304,E$6:E304,"Bank"))</f>
        <v/>
      </c>
      <c r="J304" s="11">
        <f>IF(A304="","",OpeningCash+SUMIFS(G$6:G304,E$6:E304,"Cash")-SUMIFS(H$6:H304,E$6:E304,"Cash"))</f>
        <v/>
      </c>
    </row>
    <row r="305">
      <c r="A305" s="12" t="n"/>
      <c r="B305" s="13" t="n"/>
      <c r="C305" s="13" t="n"/>
      <c r="D305" s="13" t="n"/>
      <c r="E305" s="13" t="n"/>
      <c r="F305" s="13" t="n"/>
      <c r="G305" s="14" t="n"/>
      <c r="H305" s="14" t="n"/>
      <c r="I305" s="14">
        <f>IF(A305="","",OpeningBank+SUMIFS(G$6:G305,E$6:E305,"Bank")-SUMIFS(H$6:H305,E$6:E305,"Bank"))</f>
        <v/>
      </c>
      <c r="J305" s="14">
        <f>IF(A305="","",OpeningCash+SUMIFS(G$6:G305,E$6:E305,"Cash")-SUMIFS(H$6:H305,E$6:E305,"Cash"))</f>
        <v/>
      </c>
      <c r="K305" s="13" t="n"/>
    </row>
    <row r="306">
      <c r="A306" s="10" t="n"/>
      <c r="G306" s="11" t="n"/>
      <c r="H306" s="11" t="n"/>
      <c r="I306" s="11">
        <f>IF(A306="","",OpeningBank+SUMIFS(G$6:G306,E$6:E306,"Bank")-SUMIFS(H$6:H306,E$6:E306,"Bank"))</f>
        <v/>
      </c>
      <c r="J306" s="11">
        <f>IF(A306="","",OpeningCash+SUMIFS(G$6:G306,E$6:E306,"Cash")-SUMIFS(H$6:H306,E$6:E306,"Cash"))</f>
        <v/>
      </c>
    </row>
    <row r="307">
      <c r="A307" s="12" t="n"/>
      <c r="B307" s="13" t="n"/>
      <c r="C307" s="13" t="n"/>
      <c r="D307" s="13" t="n"/>
      <c r="E307" s="13" t="n"/>
      <c r="F307" s="13" t="n"/>
      <c r="G307" s="14" t="n"/>
      <c r="H307" s="14" t="n"/>
      <c r="I307" s="14">
        <f>IF(A307="","",OpeningBank+SUMIFS(G$6:G307,E$6:E307,"Bank")-SUMIFS(H$6:H307,E$6:E307,"Bank"))</f>
        <v/>
      </c>
      <c r="J307" s="14">
        <f>IF(A307="","",OpeningCash+SUMIFS(G$6:G307,E$6:E307,"Cash")-SUMIFS(H$6:H307,E$6:E307,"Cash"))</f>
        <v/>
      </c>
      <c r="K307" s="13" t="n"/>
    </row>
    <row r="308">
      <c r="A308" s="10" t="n"/>
      <c r="G308" s="11" t="n"/>
      <c r="H308" s="11" t="n"/>
      <c r="I308" s="11">
        <f>IF(A308="","",OpeningBank+SUMIFS(G$6:G308,E$6:E308,"Bank")-SUMIFS(H$6:H308,E$6:E308,"Bank"))</f>
        <v/>
      </c>
      <c r="J308" s="11">
        <f>IF(A308="","",OpeningCash+SUMIFS(G$6:G308,E$6:E308,"Cash")-SUMIFS(H$6:H308,E$6:E308,"Cash"))</f>
        <v/>
      </c>
    </row>
    <row r="309">
      <c r="A309" s="12" t="n"/>
      <c r="B309" s="13" t="n"/>
      <c r="C309" s="13" t="n"/>
      <c r="D309" s="13" t="n"/>
      <c r="E309" s="13" t="n"/>
      <c r="F309" s="13" t="n"/>
      <c r="G309" s="14" t="n"/>
      <c r="H309" s="14" t="n"/>
      <c r="I309" s="14">
        <f>IF(A309="","",OpeningBank+SUMIFS(G$6:G309,E$6:E309,"Bank")-SUMIFS(H$6:H309,E$6:E309,"Bank"))</f>
        <v/>
      </c>
      <c r="J309" s="14">
        <f>IF(A309="","",OpeningCash+SUMIFS(G$6:G309,E$6:E309,"Cash")-SUMIFS(H$6:H309,E$6:E309,"Cash"))</f>
        <v/>
      </c>
      <c r="K309" s="13" t="n"/>
    </row>
    <row r="310">
      <c r="A310" s="10" t="n"/>
      <c r="G310" s="11" t="n"/>
      <c r="H310" s="11" t="n"/>
      <c r="I310" s="11">
        <f>IF(A310="","",OpeningBank+SUMIFS(G$6:G310,E$6:E310,"Bank")-SUMIFS(H$6:H310,E$6:E310,"Bank"))</f>
        <v/>
      </c>
      <c r="J310" s="11">
        <f>IF(A310="","",OpeningCash+SUMIFS(G$6:G310,E$6:E310,"Cash")-SUMIFS(H$6:H310,E$6:E310,"Cash"))</f>
        <v/>
      </c>
    </row>
    <row r="311">
      <c r="A311" s="12" t="n"/>
      <c r="B311" s="13" t="n"/>
      <c r="C311" s="13" t="n"/>
      <c r="D311" s="13" t="n"/>
      <c r="E311" s="13" t="n"/>
      <c r="F311" s="13" t="n"/>
      <c r="G311" s="14" t="n"/>
      <c r="H311" s="14" t="n"/>
      <c r="I311" s="14">
        <f>IF(A311="","",OpeningBank+SUMIFS(G$6:G311,E$6:E311,"Bank")-SUMIFS(H$6:H311,E$6:E311,"Bank"))</f>
        <v/>
      </c>
      <c r="J311" s="14">
        <f>IF(A311="","",OpeningCash+SUMIFS(G$6:G311,E$6:E311,"Cash")-SUMIFS(H$6:H311,E$6:E311,"Cash"))</f>
        <v/>
      </c>
      <c r="K311" s="13" t="n"/>
    </row>
    <row r="312">
      <c r="A312" s="10" t="n"/>
      <c r="G312" s="11" t="n"/>
      <c r="H312" s="11" t="n"/>
      <c r="I312" s="11">
        <f>IF(A312="","",OpeningBank+SUMIFS(G$6:G312,E$6:E312,"Bank")-SUMIFS(H$6:H312,E$6:E312,"Bank"))</f>
        <v/>
      </c>
      <c r="J312" s="11">
        <f>IF(A312="","",OpeningCash+SUMIFS(G$6:G312,E$6:E312,"Cash")-SUMIFS(H$6:H312,E$6:E312,"Cash"))</f>
        <v/>
      </c>
    </row>
    <row r="313">
      <c r="A313" s="12" t="n"/>
      <c r="B313" s="13" t="n"/>
      <c r="C313" s="13" t="n"/>
      <c r="D313" s="13" t="n"/>
      <c r="E313" s="13" t="n"/>
      <c r="F313" s="13" t="n"/>
      <c r="G313" s="14" t="n"/>
      <c r="H313" s="14" t="n"/>
      <c r="I313" s="14">
        <f>IF(A313="","",OpeningBank+SUMIFS(G$6:G313,E$6:E313,"Bank")-SUMIFS(H$6:H313,E$6:E313,"Bank"))</f>
        <v/>
      </c>
      <c r="J313" s="14">
        <f>IF(A313="","",OpeningCash+SUMIFS(G$6:G313,E$6:E313,"Cash")-SUMIFS(H$6:H313,E$6:E313,"Cash"))</f>
        <v/>
      </c>
      <c r="K313" s="13" t="n"/>
    </row>
    <row r="314">
      <c r="A314" s="10" t="n"/>
      <c r="G314" s="11" t="n"/>
      <c r="H314" s="11" t="n"/>
      <c r="I314" s="11">
        <f>IF(A314="","",OpeningBank+SUMIFS(G$6:G314,E$6:E314,"Bank")-SUMIFS(H$6:H314,E$6:E314,"Bank"))</f>
        <v/>
      </c>
      <c r="J314" s="11">
        <f>IF(A314="","",OpeningCash+SUMIFS(G$6:G314,E$6:E314,"Cash")-SUMIFS(H$6:H314,E$6:E314,"Cash"))</f>
        <v/>
      </c>
    </row>
    <row r="315">
      <c r="A315" s="12" t="n"/>
      <c r="B315" s="13" t="n"/>
      <c r="C315" s="13" t="n"/>
      <c r="D315" s="13" t="n"/>
      <c r="E315" s="13" t="n"/>
      <c r="F315" s="13" t="n"/>
      <c r="G315" s="14" t="n"/>
      <c r="H315" s="14" t="n"/>
      <c r="I315" s="14">
        <f>IF(A315="","",OpeningBank+SUMIFS(G$6:G315,E$6:E315,"Bank")-SUMIFS(H$6:H315,E$6:E315,"Bank"))</f>
        <v/>
      </c>
      <c r="J315" s="14">
        <f>IF(A315="","",OpeningCash+SUMIFS(G$6:G315,E$6:E315,"Cash")-SUMIFS(H$6:H315,E$6:E315,"Cash"))</f>
        <v/>
      </c>
      <c r="K315" s="13" t="n"/>
    </row>
    <row r="316">
      <c r="A316" s="10" t="n"/>
      <c r="G316" s="11" t="n"/>
      <c r="H316" s="11" t="n"/>
      <c r="I316" s="11">
        <f>IF(A316="","",OpeningBank+SUMIFS(G$6:G316,E$6:E316,"Bank")-SUMIFS(H$6:H316,E$6:E316,"Bank"))</f>
        <v/>
      </c>
      <c r="J316" s="11">
        <f>IF(A316="","",OpeningCash+SUMIFS(G$6:G316,E$6:E316,"Cash")-SUMIFS(H$6:H316,E$6:E316,"Cash"))</f>
        <v/>
      </c>
    </row>
    <row r="317">
      <c r="A317" s="12" t="n"/>
      <c r="B317" s="13" t="n"/>
      <c r="C317" s="13" t="n"/>
      <c r="D317" s="13" t="n"/>
      <c r="E317" s="13" t="n"/>
      <c r="F317" s="13" t="n"/>
      <c r="G317" s="14" t="n"/>
      <c r="H317" s="14" t="n"/>
      <c r="I317" s="14">
        <f>IF(A317="","",OpeningBank+SUMIFS(G$6:G317,E$6:E317,"Bank")-SUMIFS(H$6:H317,E$6:E317,"Bank"))</f>
        <v/>
      </c>
      <c r="J317" s="14">
        <f>IF(A317="","",OpeningCash+SUMIFS(G$6:G317,E$6:E317,"Cash")-SUMIFS(H$6:H317,E$6:E317,"Cash"))</f>
        <v/>
      </c>
      <c r="K317" s="13" t="n"/>
    </row>
    <row r="318">
      <c r="A318" s="10" t="n"/>
      <c r="G318" s="11" t="n"/>
      <c r="H318" s="11" t="n"/>
      <c r="I318" s="11">
        <f>IF(A318="","",OpeningBank+SUMIFS(G$6:G318,E$6:E318,"Bank")-SUMIFS(H$6:H318,E$6:E318,"Bank"))</f>
        <v/>
      </c>
      <c r="J318" s="11">
        <f>IF(A318="","",OpeningCash+SUMIFS(G$6:G318,E$6:E318,"Cash")-SUMIFS(H$6:H318,E$6:E318,"Cash"))</f>
        <v/>
      </c>
    </row>
    <row r="319">
      <c r="A319" s="12" t="n"/>
      <c r="B319" s="13" t="n"/>
      <c r="C319" s="13" t="n"/>
      <c r="D319" s="13" t="n"/>
      <c r="E319" s="13" t="n"/>
      <c r="F319" s="13" t="n"/>
      <c r="G319" s="14" t="n"/>
      <c r="H319" s="14" t="n"/>
      <c r="I319" s="14">
        <f>IF(A319="","",OpeningBank+SUMIFS(G$6:G319,E$6:E319,"Bank")-SUMIFS(H$6:H319,E$6:E319,"Bank"))</f>
        <v/>
      </c>
      <c r="J319" s="14">
        <f>IF(A319="","",OpeningCash+SUMIFS(G$6:G319,E$6:E319,"Cash")-SUMIFS(H$6:H319,E$6:E319,"Cash"))</f>
        <v/>
      </c>
      <c r="K319" s="13" t="n"/>
    </row>
    <row r="320">
      <c r="A320" s="10" t="n"/>
      <c r="G320" s="11" t="n"/>
      <c r="H320" s="11" t="n"/>
      <c r="I320" s="11">
        <f>IF(A320="","",OpeningBank+SUMIFS(G$6:G320,E$6:E320,"Bank")-SUMIFS(H$6:H320,E$6:E320,"Bank"))</f>
        <v/>
      </c>
      <c r="J320" s="11">
        <f>IF(A320="","",OpeningCash+SUMIFS(G$6:G320,E$6:E320,"Cash")-SUMIFS(H$6:H320,E$6:E320,"Cash"))</f>
        <v/>
      </c>
    </row>
    <row r="321">
      <c r="A321" s="12" t="n"/>
      <c r="B321" s="13" t="n"/>
      <c r="C321" s="13" t="n"/>
      <c r="D321" s="13" t="n"/>
      <c r="E321" s="13" t="n"/>
      <c r="F321" s="13" t="n"/>
      <c r="G321" s="14" t="n"/>
      <c r="H321" s="14" t="n"/>
      <c r="I321" s="14">
        <f>IF(A321="","",OpeningBank+SUMIFS(G$6:G321,E$6:E321,"Bank")-SUMIFS(H$6:H321,E$6:E321,"Bank"))</f>
        <v/>
      </c>
      <c r="J321" s="14">
        <f>IF(A321="","",OpeningCash+SUMIFS(G$6:G321,E$6:E321,"Cash")-SUMIFS(H$6:H321,E$6:E321,"Cash"))</f>
        <v/>
      </c>
      <c r="K321" s="13" t="n"/>
    </row>
    <row r="322">
      <c r="A322" s="10" t="n"/>
      <c r="G322" s="11" t="n"/>
      <c r="H322" s="11" t="n"/>
      <c r="I322" s="11">
        <f>IF(A322="","",OpeningBank+SUMIFS(G$6:G322,E$6:E322,"Bank")-SUMIFS(H$6:H322,E$6:E322,"Bank"))</f>
        <v/>
      </c>
      <c r="J322" s="11">
        <f>IF(A322="","",OpeningCash+SUMIFS(G$6:G322,E$6:E322,"Cash")-SUMIFS(H$6:H322,E$6:E322,"Cash"))</f>
        <v/>
      </c>
    </row>
    <row r="323">
      <c r="A323" s="12" t="n"/>
      <c r="B323" s="13" t="n"/>
      <c r="C323" s="13" t="n"/>
      <c r="D323" s="13" t="n"/>
      <c r="E323" s="13" t="n"/>
      <c r="F323" s="13" t="n"/>
      <c r="G323" s="14" t="n"/>
      <c r="H323" s="14" t="n"/>
      <c r="I323" s="14">
        <f>IF(A323="","",OpeningBank+SUMIFS(G$6:G323,E$6:E323,"Bank")-SUMIFS(H$6:H323,E$6:E323,"Bank"))</f>
        <v/>
      </c>
      <c r="J323" s="14">
        <f>IF(A323="","",OpeningCash+SUMIFS(G$6:G323,E$6:E323,"Cash")-SUMIFS(H$6:H323,E$6:E323,"Cash"))</f>
        <v/>
      </c>
      <c r="K323" s="13" t="n"/>
    </row>
    <row r="324">
      <c r="A324" s="10" t="n"/>
      <c r="G324" s="11" t="n"/>
      <c r="H324" s="11" t="n"/>
      <c r="I324" s="11">
        <f>IF(A324="","",OpeningBank+SUMIFS(G$6:G324,E$6:E324,"Bank")-SUMIFS(H$6:H324,E$6:E324,"Bank"))</f>
        <v/>
      </c>
      <c r="J324" s="11">
        <f>IF(A324="","",OpeningCash+SUMIFS(G$6:G324,E$6:E324,"Cash")-SUMIFS(H$6:H324,E$6:E324,"Cash"))</f>
        <v/>
      </c>
    </row>
    <row r="325">
      <c r="A325" s="12" t="n"/>
      <c r="B325" s="13" t="n"/>
      <c r="C325" s="13" t="n"/>
      <c r="D325" s="13" t="n"/>
      <c r="E325" s="13" t="n"/>
      <c r="F325" s="13" t="n"/>
      <c r="G325" s="14" t="n"/>
      <c r="H325" s="14" t="n"/>
      <c r="I325" s="14">
        <f>IF(A325="","",OpeningBank+SUMIFS(G$6:G325,E$6:E325,"Bank")-SUMIFS(H$6:H325,E$6:E325,"Bank"))</f>
        <v/>
      </c>
      <c r="J325" s="14">
        <f>IF(A325="","",OpeningCash+SUMIFS(G$6:G325,E$6:E325,"Cash")-SUMIFS(H$6:H325,E$6:E325,"Cash"))</f>
        <v/>
      </c>
      <c r="K325" s="13" t="n"/>
    </row>
    <row r="326">
      <c r="A326" s="10" t="n"/>
      <c r="G326" s="11" t="n"/>
      <c r="H326" s="11" t="n"/>
      <c r="I326" s="11">
        <f>IF(A326="","",OpeningBank+SUMIFS(G$6:G326,E$6:E326,"Bank")-SUMIFS(H$6:H326,E$6:E326,"Bank"))</f>
        <v/>
      </c>
      <c r="J326" s="11">
        <f>IF(A326="","",OpeningCash+SUMIFS(G$6:G326,E$6:E326,"Cash")-SUMIFS(H$6:H326,E$6:E326,"Cash"))</f>
        <v/>
      </c>
    </row>
    <row r="327">
      <c r="A327" s="12" t="n"/>
      <c r="B327" s="13" t="n"/>
      <c r="C327" s="13" t="n"/>
      <c r="D327" s="13" t="n"/>
      <c r="E327" s="13" t="n"/>
      <c r="F327" s="13" t="n"/>
      <c r="G327" s="14" t="n"/>
      <c r="H327" s="14" t="n"/>
      <c r="I327" s="14">
        <f>IF(A327="","",OpeningBank+SUMIFS(G$6:G327,E$6:E327,"Bank")-SUMIFS(H$6:H327,E$6:E327,"Bank"))</f>
        <v/>
      </c>
      <c r="J327" s="14">
        <f>IF(A327="","",OpeningCash+SUMIFS(G$6:G327,E$6:E327,"Cash")-SUMIFS(H$6:H327,E$6:E327,"Cash"))</f>
        <v/>
      </c>
      <c r="K327" s="13" t="n"/>
    </row>
    <row r="328">
      <c r="A328" s="10" t="n"/>
      <c r="G328" s="11" t="n"/>
      <c r="H328" s="11" t="n"/>
      <c r="I328" s="11">
        <f>IF(A328="","",OpeningBank+SUMIFS(G$6:G328,E$6:E328,"Bank")-SUMIFS(H$6:H328,E$6:E328,"Bank"))</f>
        <v/>
      </c>
      <c r="J328" s="11">
        <f>IF(A328="","",OpeningCash+SUMIFS(G$6:G328,E$6:E328,"Cash")-SUMIFS(H$6:H328,E$6:E328,"Cash"))</f>
        <v/>
      </c>
    </row>
    <row r="329">
      <c r="A329" s="12" t="n"/>
      <c r="B329" s="13" t="n"/>
      <c r="C329" s="13" t="n"/>
      <c r="D329" s="13" t="n"/>
      <c r="E329" s="13" t="n"/>
      <c r="F329" s="13" t="n"/>
      <c r="G329" s="14" t="n"/>
      <c r="H329" s="14" t="n"/>
      <c r="I329" s="14">
        <f>IF(A329="","",OpeningBank+SUMIFS(G$6:G329,E$6:E329,"Bank")-SUMIFS(H$6:H329,E$6:E329,"Bank"))</f>
        <v/>
      </c>
      <c r="J329" s="14">
        <f>IF(A329="","",OpeningCash+SUMIFS(G$6:G329,E$6:E329,"Cash")-SUMIFS(H$6:H329,E$6:E329,"Cash"))</f>
        <v/>
      </c>
      <c r="K329" s="13" t="n"/>
    </row>
    <row r="330">
      <c r="A330" s="10" t="n"/>
      <c r="G330" s="11" t="n"/>
      <c r="H330" s="11" t="n"/>
      <c r="I330" s="11">
        <f>IF(A330="","",OpeningBank+SUMIFS(G$6:G330,E$6:E330,"Bank")-SUMIFS(H$6:H330,E$6:E330,"Bank"))</f>
        <v/>
      </c>
      <c r="J330" s="11">
        <f>IF(A330="","",OpeningCash+SUMIFS(G$6:G330,E$6:E330,"Cash")-SUMIFS(H$6:H330,E$6:E330,"Cash"))</f>
        <v/>
      </c>
    </row>
    <row r="331">
      <c r="A331" s="12" t="n"/>
      <c r="B331" s="13" t="n"/>
      <c r="C331" s="13" t="n"/>
      <c r="D331" s="13" t="n"/>
      <c r="E331" s="13" t="n"/>
      <c r="F331" s="13" t="n"/>
      <c r="G331" s="14" t="n"/>
      <c r="H331" s="14" t="n"/>
      <c r="I331" s="14">
        <f>IF(A331="","",OpeningBank+SUMIFS(G$6:G331,E$6:E331,"Bank")-SUMIFS(H$6:H331,E$6:E331,"Bank"))</f>
        <v/>
      </c>
      <c r="J331" s="14">
        <f>IF(A331="","",OpeningCash+SUMIFS(G$6:G331,E$6:E331,"Cash")-SUMIFS(H$6:H331,E$6:E331,"Cash"))</f>
        <v/>
      </c>
      <c r="K331" s="13" t="n"/>
    </row>
    <row r="332">
      <c r="A332" s="10" t="n"/>
      <c r="G332" s="11" t="n"/>
      <c r="H332" s="11" t="n"/>
      <c r="I332" s="11">
        <f>IF(A332="","",OpeningBank+SUMIFS(G$6:G332,E$6:E332,"Bank")-SUMIFS(H$6:H332,E$6:E332,"Bank"))</f>
        <v/>
      </c>
      <c r="J332" s="11">
        <f>IF(A332="","",OpeningCash+SUMIFS(G$6:G332,E$6:E332,"Cash")-SUMIFS(H$6:H332,E$6:E332,"Cash"))</f>
        <v/>
      </c>
    </row>
    <row r="333">
      <c r="A333" s="12" t="n"/>
      <c r="B333" s="13" t="n"/>
      <c r="C333" s="13" t="n"/>
      <c r="D333" s="13" t="n"/>
      <c r="E333" s="13" t="n"/>
      <c r="F333" s="13" t="n"/>
      <c r="G333" s="14" t="n"/>
      <c r="H333" s="14" t="n"/>
      <c r="I333" s="14">
        <f>IF(A333="","",OpeningBank+SUMIFS(G$6:G333,E$6:E333,"Bank")-SUMIFS(H$6:H333,E$6:E333,"Bank"))</f>
        <v/>
      </c>
      <c r="J333" s="14">
        <f>IF(A333="","",OpeningCash+SUMIFS(G$6:G333,E$6:E333,"Cash")-SUMIFS(H$6:H333,E$6:E333,"Cash"))</f>
        <v/>
      </c>
      <c r="K333" s="13" t="n"/>
    </row>
    <row r="334">
      <c r="A334" s="10" t="n"/>
      <c r="G334" s="11" t="n"/>
      <c r="H334" s="11" t="n"/>
      <c r="I334" s="11">
        <f>IF(A334="","",OpeningBank+SUMIFS(G$6:G334,E$6:E334,"Bank")-SUMIFS(H$6:H334,E$6:E334,"Bank"))</f>
        <v/>
      </c>
      <c r="J334" s="11">
        <f>IF(A334="","",OpeningCash+SUMIFS(G$6:G334,E$6:E334,"Cash")-SUMIFS(H$6:H334,E$6:E334,"Cash"))</f>
        <v/>
      </c>
    </row>
    <row r="335">
      <c r="A335" s="12" t="n"/>
      <c r="B335" s="13" t="n"/>
      <c r="C335" s="13" t="n"/>
      <c r="D335" s="13" t="n"/>
      <c r="E335" s="13" t="n"/>
      <c r="F335" s="13" t="n"/>
      <c r="G335" s="14" t="n"/>
      <c r="H335" s="14" t="n"/>
      <c r="I335" s="14">
        <f>IF(A335="","",OpeningBank+SUMIFS(G$6:G335,E$6:E335,"Bank")-SUMIFS(H$6:H335,E$6:E335,"Bank"))</f>
        <v/>
      </c>
      <c r="J335" s="14">
        <f>IF(A335="","",OpeningCash+SUMIFS(G$6:G335,E$6:E335,"Cash")-SUMIFS(H$6:H335,E$6:E335,"Cash"))</f>
        <v/>
      </c>
      <c r="K335" s="13" t="n"/>
    </row>
    <row r="336">
      <c r="A336" s="10" t="n"/>
      <c r="G336" s="11" t="n"/>
      <c r="H336" s="11" t="n"/>
      <c r="I336" s="11">
        <f>IF(A336="","",OpeningBank+SUMIFS(G$6:G336,E$6:E336,"Bank")-SUMIFS(H$6:H336,E$6:E336,"Bank"))</f>
        <v/>
      </c>
      <c r="J336" s="11">
        <f>IF(A336="","",OpeningCash+SUMIFS(G$6:G336,E$6:E336,"Cash")-SUMIFS(H$6:H336,E$6:E336,"Cash"))</f>
        <v/>
      </c>
    </row>
    <row r="337">
      <c r="A337" s="12" t="n"/>
      <c r="B337" s="13" t="n"/>
      <c r="C337" s="13" t="n"/>
      <c r="D337" s="13" t="n"/>
      <c r="E337" s="13" t="n"/>
      <c r="F337" s="13" t="n"/>
      <c r="G337" s="14" t="n"/>
      <c r="H337" s="14" t="n"/>
      <c r="I337" s="14">
        <f>IF(A337="","",OpeningBank+SUMIFS(G$6:G337,E$6:E337,"Bank")-SUMIFS(H$6:H337,E$6:E337,"Bank"))</f>
        <v/>
      </c>
      <c r="J337" s="14">
        <f>IF(A337="","",OpeningCash+SUMIFS(G$6:G337,E$6:E337,"Cash")-SUMIFS(H$6:H337,E$6:E337,"Cash"))</f>
        <v/>
      </c>
      <c r="K337" s="13" t="n"/>
    </row>
    <row r="338">
      <c r="A338" s="10" t="n"/>
      <c r="G338" s="11" t="n"/>
      <c r="H338" s="11" t="n"/>
      <c r="I338" s="11">
        <f>IF(A338="","",OpeningBank+SUMIFS(G$6:G338,E$6:E338,"Bank")-SUMIFS(H$6:H338,E$6:E338,"Bank"))</f>
        <v/>
      </c>
      <c r="J338" s="11">
        <f>IF(A338="","",OpeningCash+SUMIFS(G$6:G338,E$6:E338,"Cash")-SUMIFS(H$6:H338,E$6:E338,"Cash"))</f>
        <v/>
      </c>
    </row>
    <row r="339">
      <c r="A339" s="12" t="n"/>
      <c r="B339" s="13" t="n"/>
      <c r="C339" s="13" t="n"/>
      <c r="D339" s="13" t="n"/>
      <c r="E339" s="13" t="n"/>
      <c r="F339" s="13" t="n"/>
      <c r="G339" s="14" t="n"/>
      <c r="H339" s="14" t="n"/>
      <c r="I339" s="14">
        <f>IF(A339="","",OpeningBank+SUMIFS(G$6:G339,E$6:E339,"Bank")-SUMIFS(H$6:H339,E$6:E339,"Bank"))</f>
        <v/>
      </c>
      <c r="J339" s="14">
        <f>IF(A339="","",OpeningCash+SUMIFS(G$6:G339,E$6:E339,"Cash")-SUMIFS(H$6:H339,E$6:E339,"Cash"))</f>
        <v/>
      </c>
      <c r="K339" s="13" t="n"/>
    </row>
    <row r="340">
      <c r="A340" s="10" t="n"/>
      <c r="G340" s="11" t="n"/>
      <c r="H340" s="11" t="n"/>
      <c r="I340" s="11">
        <f>IF(A340="","",OpeningBank+SUMIFS(G$6:G340,E$6:E340,"Bank")-SUMIFS(H$6:H340,E$6:E340,"Bank"))</f>
        <v/>
      </c>
      <c r="J340" s="11">
        <f>IF(A340="","",OpeningCash+SUMIFS(G$6:G340,E$6:E340,"Cash")-SUMIFS(H$6:H340,E$6:E340,"Cash"))</f>
        <v/>
      </c>
    </row>
    <row r="341">
      <c r="A341" s="12" t="n"/>
      <c r="B341" s="13" t="n"/>
      <c r="C341" s="13" t="n"/>
      <c r="D341" s="13" t="n"/>
      <c r="E341" s="13" t="n"/>
      <c r="F341" s="13" t="n"/>
      <c r="G341" s="14" t="n"/>
      <c r="H341" s="14" t="n"/>
      <c r="I341" s="14">
        <f>IF(A341="","",OpeningBank+SUMIFS(G$6:G341,E$6:E341,"Bank")-SUMIFS(H$6:H341,E$6:E341,"Bank"))</f>
        <v/>
      </c>
      <c r="J341" s="14">
        <f>IF(A341="","",OpeningCash+SUMIFS(G$6:G341,E$6:E341,"Cash")-SUMIFS(H$6:H341,E$6:E341,"Cash"))</f>
        <v/>
      </c>
      <c r="K341" s="13" t="n"/>
    </row>
    <row r="342">
      <c r="A342" s="10" t="n"/>
      <c r="G342" s="11" t="n"/>
      <c r="H342" s="11" t="n"/>
      <c r="I342" s="11">
        <f>IF(A342="","",OpeningBank+SUMIFS(G$6:G342,E$6:E342,"Bank")-SUMIFS(H$6:H342,E$6:E342,"Bank"))</f>
        <v/>
      </c>
      <c r="J342" s="11">
        <f>IF(A342="","",OpeningCash+SUMIFS(G$6:G342,E$6:E342,"Cash")-SUMIFS(H$6:H342,E$6:E342,"Cash"))</f>
        <v/>
      </c>
    </row>
    <row r="343">
      <c r="A343" s="12" t="n"/>
      <c r="B343" s="13" t="n"/>
      <c r="C343" s="13" t="n"/>
      <c r="D343" s="13" t="n"/>
      <c r="E343" s="13" t="n"/>
      <c r="F343" s="13" t="n"/>
      <c r="G343" s="14" t="n"/>
      <c r="H343" s="14" t="n"/>
      <c r="I343" s="14">
        <f>IF(A343="","",OpeningBank+SUMIFS(G$6:G343,E$6:E343,"Bank")-SUMIFS(H$6:H343,E$6:E343,"Bank"))</f>
        <v/>
      </c>
      <c r="J343" s="14">
        <f>IF(A343="","",OpeningCash+SUMIFS(G$6:G343,E$6:E343,"Cash")-SUMIFS(H$6:H343,E$6:E343,"Cash"))</f>
        <v/>
      </c>
      <c r="K343" s="13" t="n"/>
    </row>
    <row r="344">
      <c r="A344" s="10" t="n"/>
      <c r="G344" s="11" t="n"/>
      <c r="H344" s="11" t="n"/>
      <c r="I344" s="11">
        <f>IF(A344="","",OpeningBank+SUMIFS(G$6:G344,E$6:E344,"Bank")-SUMIFS(H$6:H344,E$6:E344,"Bank"))</f>
        <v/>
      </c>
      <c r="J344" s="11">
        <f>IF(A344="","",OpeningCash+SUMIFS(G$6:G344,E$6:E344,"Cash")-SUMIFS(H$6:H344,E$6:E344,"Cash"))</f>
        <v/>
      </c>
    </row>
    <row r="345">
      <c r="A345" s="12" t="n"/>
      <c r="B345" s="13" t="n"/>
      <c r="C345" s="13" t="n"/>
      <c r="D345" s="13" t="n"/>
      <c r="E345" s="13" t="n"/>
      <c r="F345" s="13" t="n"/>
      <c r="G345" s="14" t="n"/>
      <c r="H345" s="14" t="n"/>
      <c r="I345" s="14">
        <f>IF(A345="","",OpeningBank+SUMIFS(G$6:G345,E$6:E345,"Bank")-SUMIFS(H$6:H345,E$6:E345,"Bank"))</f>
        <v/>
      </c>
      <c r="J345" s="14">
        <f>IF(A345="","",OpeningCash+SUMIFS(G$6:G345,E$6:E345,"Cash")-SUMIFS(H$6:H345,E$6:E345,"Cash"))</f>
        <v/>
      </c>
      <c r="K345" s="13" t="n"/>
    </row>
    <row r="346">
      <c r="A346" s="10" t="n"/>
      <c r="G346" s="11" t="n"/>
      <c r="H346" s="11" t="n"/>
      <c r="I346" s="11">
        <f>IF(A346="","",OpeningBank+SUMIFS(G$6:G346,E$6:E346,"Bank")-SUMIFS(H$6:H346,E$6:E346,"Bank"))</f>
        <v/>
      </c>
      <c r="J346" s="11">
        <f>IF(A346="","",OpeningCash+SUMIFS(G$6:G346,E$6:E346,"Cash")-SUMIFS(H$6:H346,E$6:E346,"Cash"))</f>
        <v/>
      </c>
    </row>
    <row r="347">
      <c r="A347" s="12" t="n"/>
      <c r="B347" s="13" t="n"/>
      <c r="C347" s="13" t="n"/>
      <c r="D347" s="13" t="n"/>
      <c r="E347" s="13" t="n"/>
      <c r="F347" s="13" t="n"/>
      <c r="G347" s="14" t="n"/>
      <c r="H347" s="14" t="n"/>
      <c r="I347" s="14">
        <f>IF(A347="","",OpeningBank+SUMIFS(G$6:G347,E$6:E347,"Bank")-SUMIFS(H$6:H347,E$6:E347,"Bank"))</f>
        <v/>
      </c>
      <c r="J347" s="14">
        <f>IF(A347="","",OpeningCash+SUMIFS(G$6:G347,E$6:E347,"Cash")-SUMIFS(H$6:H347,E$6:E347,"Cash"))</f>
        <v/>
      </c>
      <c r="K347" s="13" t="n"/>
    </row>
    <row r="348">
      <c r="A348" s="10" t="n"/>
      <c r="G348" s="11" t="n"/>
      <c r="H348" s="11" t="n"/>
      <c r="I348" s="11">
        <f>IF(A348="","",OpeningBank+SUMIFS(G$6:G348,E$6:E348,"Bank")-SUMIFS(H$6:H348,E$6:E348,"Bank"))</f>
        <v/>
      </c>
      <c r="J348" s="11">
        <f>IF(A348="","",OpeningCash+SUMIFS(G$6:G348,E$6:E348,"Cash")-SUMIFS(H$6:H348,E$6:E348,"Cash"))</f>
        <v/>
      </c>
    </row>
    <row r="349">
      <c r="A349" s="12" t="n"/>
      <c r="B349" s="13" t="n"/>
      <c r="C349" s="13" t="n"/>
      <c r="D349" s="13" t="n"/>
      <c r="E349" s="13" t="n"/>
      <c r="F349" s="13" t="n"/>
      <c r="G349" s="14" t="n"/>
      <c r="H349" s="14" t="n"/>
      <c r="I349" s="14">
        <f>IF(A349="","",OpeningBank+SUMIFS(G$6:G349,E$6:E349,"Bank")-SUMIFS(H$6:H349,E$6:E349,"Bank"))</f>
        <v/>
      </c>
      <c r="J349" s="14">
        <f>IF(A349="","",OpeningCash+SUMIFS(G$6:G349,E$6:E349,"Cash")-SUMIFS(H$6:H349,E$6:E349,"Cash"))</f>
        <v/>
      </c>
      <c r="K349" s="13" t="n"/>
    </row>
    <row r="350">
      <c r="A350" s="10" t="n"/>
      <c r="G350" s="11" t="n"/>
      <c r="H350" s="11" t="n"/>
      <c r="I350" s="11">
        <f>IF(A350="","",OpeningBank+SUMIFS(G$6:G350,E$6:E350,"Bank")-SUMIFS(H$6:H350,E$6:E350,"Bank"))</f>
        <v/>
      </c>
      <c r="J350" s="11">
        <f>IF(A350="","",OpeningCash+SUMIFS(G$6:G350,E$6:E350,"Cash")-SUMIFS(H$6:H350,E$6:E350,"Cash"))</f>
        <v/>
      </c>
    </row>
    <row r="351">
      <c r="A351" s="12" t="n"/>
      <c r="B351" s="13" t="n"/>
      <c r="C351" s="13" t="n"/>
      <c r="D351" s="13" t="n"/>
      <c r="E351" s="13" t="n"/>
      <c r="F351" s="13" t="n"/>
      <c r="G351" s="14" t="n"/>
      <c r="H351" s="14" t="n"/>
      <c r="I351" s="14">
        <f>IF(A351="","",OpeningBank+SUMIFS(G$6:G351,E$6:E351,"Bank")-SUMIFS(H$6:H351,E$6:E351,"Bank"))</f>
        <v/>
      </c>
      <c r="J351" s="14">
        <f>IF(A351="","",OpeningCash+SUMIFS(G$6:G351,E$6:E351,"Cash")-SUMIFS(H$6:H351,E$6:E351,"Cash"))</f>
        <v/>
      </c>
      <c r="K351" s="13" t="n"/>
    </row>
    <row r="352">
      <c r="A352" s="10" t="n"/>
      <c r="G352" s="11" t="n"/>
      <c r="H352" s="11" t="n"/>
      <c r="I352" s="11">
        <f>IF(A352="","",OpeningBank+SUMIFS(G$6:G352,E$6:E352,"Bank")-SUMIFS(H$6:H352,E$6:E352,"Bank"))</f>
        <v/>
      </c>
      <c r="J352" s="11">
        <f>IF(A352="","",OpeningCash+SUMIFS(G$6:G352,E$6:E352,"Cash")-SUMIFS(H$6:H352,E$6:E352,"Cash"))</f>
        <v/>
      </c>
    </row>
    <row r="353">
      <c r="A353" s="12" t="n"/>
      <c r="B353" s="13" t="n"/>
      <c r="C353" s="13" t="n"/>
      <c r="D353" s="13" t="n"/>
      <c r="E353" s="13" t="n"/>
      <c r="F353" s="13" t="n"/>
      <c r="G353" s="14" t="n"/>
      <c r="H353" s="14" t="n"/>
      <c r="I353" s="14">
        <f>IF(A353="","",OpeningBank+SUMIFS(G$6:G353,E$6:E353,"Bank")-SUMIFS(H$6:H353,E$6:E353,"Bank"))</f>
        <v/>
      </c>
      <c r="J353" s="14">
        <f>IF(A353="","",OpeningCash+SUMIFS(G$6:G353,E$6:E353,"Cash")-SUMIFS(H$6:H353,E$6:E353,"Cash"))</f>
        <v/>
      </c>
      <c r="K353" s="13" t="n"/>
    </row>
    <row r="354">
      <c r="A354" s="10" t="n"/>
      <c r="G354" s="11" t="n"/>
      <c r="H354" s="11" t="n"/>
      <c r="I354" s="11">
        <f>IF(A354="","",OpeningBank+SUMIFS(G$6:G354,E$6:E354,"Bank")-SUMIFS(H$6:H354,E$6:E354,"Bank"))</f>
        <v/>
      </c>
      <c r="J354" s="11">
        <f>IF(A354="","",OpeningCash+SUMIFS(G$6:G354,E$6:E354,"Cash")-SUMIFS(H$6:H354,E$6:E354,"Cash"))</f>
        <v/>
      </c>
    </row>
    <row r="355">
      <c r="A355" s="12" t="n"/>
      <c r="B355" s="13" t="n"/>
      <c r="C355" s="13" t="n"/>
      <c r="D355" s="13" t="n"/>
      <c r="E355" s="13" t="n"/>
      <c r="F355" s="13" t="n"/>
      <c r="G355" s="14" t="n"/>
      <c r="H355" s="14" t="n"/>
      <c r="I355" s="14">
        <f>IF(A355="","",OpeningBank+SUMIFS(G$6:G355,E$6:E355,"Bank")-SUMIFS(H$6:H355,E$6:E355,"Bank"))</f>
        <v/>
      </c>
      <c r="J355" s="14">
        <f>IF(A355="","",OpeningCash+SUMIFS(G$6:G355,E$6:E355,"Cash")-SUMIFS(H$6:H355,E$6:E355,"Cash"))</f>
        <v/>
      </c>
      <c r="K355" s="13" t="n"/>
    </row>
    <row r="356">
      <c r="A356" s="10" t="n"/>
      <c r="G356" s="11" t="n"/>
      <c r="H356" s="11" t="n"/>
      <c r="I356" s="11">
        <f>IF(A356="","",OpeningBank+SUMIFS(G$6:G356,E$6:E356,"Bank")-SUMIFS(H$6:H356,E$6:E356,"Bank"))</f>
        <v/>
      </c>
      <c r="J356" s="11">
        <f>IF(A356="","",OpeningCash+SUMIFS(G$6:G356,E$6:E356,"Cash")-SUMIFS(H$6:H356,E$6:E356,"Cash"))</f>
        <v/>
      </c>
    </row>
    <row r="357">
      <c r="A357" s="12" t="n"/>
      <c r="B357" s="13" t="n"/>
      <c r="C357" s="13" t="n"/>
      <c r="D357" s="13" t="n"/>
      <c r="E357" s="13" t="n"/>
      <c r="F357" s="13" t="n"/>
      <c r="G357" s="14" t="n"/>
      <c r="H357" s="14" t="n"/>
      <c r="I357" s="14">
        <f>IF(A357="","",OpeningBank+SUMIFS(G$6:G357,E$6:E357,"Bank")-SUMIFS(H$6:H357,E$6:E357,"Bank"))</f>
        <v/>
      </c>
      <c r="J357" s="14">
        <f>IF(A357="","",OpeningCash+SUMIFS(G$6:G357,E$6:E357,"Cash")-SUMIFS(H$6:H357,E$6:E357,"Cash"))</f>
        <v/>
      </c>
      <c r="K357" s="13" t="n"/>
    </row>
    <row r="358">
      <c r="A358" s="10" t="n"/>
      <c r="G358" s="11" t="n"/>
      <c r="H358" s="11" t="n"/>
      <c r="I358" s="11">
        <f>IF(A358="","",OpeningBank+SUMIFS(G$6:G358,E$6:E358,"Bank")-SUMIFS(H$6:H358,E$6:E358,"Bank"))</f>
        <v/>
      </c>
      <c r="J358" s="11">
        <f>IF(A358="","",OpeningCash+SUMIFS(G$6:G358,E$6:E358,"Cash")-SUMIFS(H$6:H358,E$6:E358,"Cash"))</f>
        <v/>
      </c>
    </row>
    <row r="359">
      <c r="A359" s="12" t="n"/>
      <c r="B359" s="13" t="n"/>
      <c r="C359" s="13" t="n"/>
      <c r="D359" s="13" t="n"/>
      <c r="E359" s="13" t="n"/>
      <c r="F359" s="13" t="n"/>
      <c r="G359" s="14" t="n"/>
      <c r="H359" s="14" t="n"/>
      <c r="I359" s="14">
        <f>IF(A359="","",OpeningBank+SUMIFS(G$6:G359,E$6:E359,"Bank")-SUMIFS(H$6:H359,E$6:E359,"Bank"))</f>
        <v/>
      </c>
      <c r="J359" s="14">
        <f>IF(A359="","",OpeningCash+SUMIFS(G$6:G359,E$6:E359,"Cash")-SUMIFS(H$6:H359,E$6:E359,"Cash"))</f>
        <v/>
      </c>
      <c r="K359" s="13" t="n"/>
    </row>
    <row r="360">
      <c r="A360" s="10" t="n"/>
      <c r="G360" s="11" t="n"/>
      <c r="H360" s="11" t="n"/>
      <c r="I360" s="11">
        <f>IF(A360="","",OpeningBank+SUMIFS(G$6:G360,E$6:E360,"Bank")-SUMIFS(H$6:H360,E$6:E360,"Bank"))</f>
        <v/>
      </c>
      <c r="J360" s="11">
        <f>IF(A360="","",OpeningCash+SUMIFS(G$6:G360,E$6:E360,"Cash")-SUMIFS(H$6:H360,E$6:E360,"Cash"))</f>
        <v/>
      </c>
    </row>
    <row r="361">
      <c r="A361" s="12" t="n"/>
      <c r="B361" s="13" t="n"/>
      <c r="C361" s="13" t="n"/>
      <c r="D361" s="13" t="n"/>
      <c r="E361" s="13" t="n"/>
      <c r="F361" s="13" t="n"/>
      <c r="G361" s="14" t="n"/>
      <c r="H361" s="14" t="n"/>
      <c r="I361" s="14">
        <f>IF(A361="","",OpeningBank+SUMIFS(G$6:G361,E$6:E361,"Bank")-SUMIFS(H$6:H361,E$6:E361,"Bank"))</f>
        <v/>
      </c>
      <c r="J361" s="14">
        <f>IF(A361="","",OpeningCash+SUMIFS(G$6:G361,E$6:E361,"Cash")-SUMIFS(H$6:H361,E$6:E361,"Cash"))</f>
        <v/>
      </c>
      <c r="K361" s="13" t="n"/>
    </row>
    <row r="362">
      <c r="A362" s="10" t="n"/>
      <c r="G362" s="11" t="n"/>
      <c r="H362" s="11" t="n"/>
      <c r="I362" s="11">
        <f>IF(A362="","",OpeningBank+SUMIFS(G$6:G362,E$6:E362,"Bank")-SUMIFS(H$6:H362,E$6:E362,"Bank"))</f>
        <v/>
      </c>
      <c r="J362" s="11">
        <f>IF(A362="","",OpeningCash+SUMIFS(G$6:G362,E$6:E362,"Cash")-SUMIFS(H$6:H362,E$6:E362,"Cash"))</f>
        <v/>
      </c>
    </row>
    <row r="363">
      <c r="A363" s="12" t="n"/>
      <c r="B363" s="13" t="n"/>
      <c r="C363" s="13" t="n"/>
      <c r="D363" s="13" t="n"/>
      <c r="E363" s="13" t="n"/>
      <c r="F363" s="13" t="n"/>
      <c r="G363" s="14" t="n"/>
      <c r="H363" s="14" t="n"/>
      <c r="I363" s="14">
        <f>IF(A363="","",OpeningBank+SUMIFS(G$6:G363,E$6:E363,"Bank")-SUMIFS(H$6:H363,E$6:E363,"Bank"))</f>
        <v/>
      </c>
      <c r="J363" s="14">
        <f>IF(A363="","",OpeningCash+SUMIFS(G$6:G363,E$6:E363,"Cash")-SUMIFS(H$6:H363,E$6:E363,"Cash"))</f>
        <v/>
      </c>
      <c r="K363" s="13" t="n"/>
    </row>
    <row r="364">
      <c r="A364" s="10" t="n"/>
      <c r="G364" s="11" t="n"/>
      <c r="H364" s="11" t="n"/>
      <c r="I364" s="11">
        <f>IF(A364="","",OpeningBank+SUMIFS(G$6:G364,E$6:E364,"Bank")-SUMIFS(H$6:H364,E$6:E364,"Bank"))</f>
        <v/>
      </c>
      <c r="J364" s="11">
        <f>IF(A364="","",OpeningCash+SUMIFS(G$6:G364,E$6:E364,"Cash")-SUMIFS(H$6:H364,E$6:E364,"Cash"))</f>
        <v/>
      </c>
    </row>
    <row r="365">
      <c r="A365" s="12" t="n"/>
      <c r="B365" s="13" t="n"/>
      <c r="C365" s="13" t="n"/>
      <c r="D365" s="13" t="n"/>
      <c r="E365" s="13" t="n"/>
      <c r="F365" s="13" t="n"/>
      <c r="G365" s="14" t="n"/>
      <c r="H365" s="14" t="n"/>
      <c r="I365" s="14">
        <f>IF(A365="","",OpeningBank+SUMIFS(G$6:G365,E$6:E365,"Bank")-SUMIFS(H$6:H365,E$6:E365,"Bank"))</f>
        <v/>
      </c>
      <c r="J365" s="14">
        <f>IF(A365="","",OpeningCash+SUMIFS(G$6:G365,E$6:E365,"Cash")-SUMIFS(H$6:H365,E$6:E365,"Cash"))</f>
        <v/>
      </c>
      <c r="K365" s="13" t="n"/>
    </row>
    <row r="366">
      <c r="A366" s="10" t="n"/>
      <c r="G366" s="11" t="n"/>
      <c r="H366" s="11" t="n"/>
      <c r="I366" s="11">
        <f>IF(A366="","",OpeningBank+SUMIFS(G$6:G366,E$6:E366,"Bank")-SUMIFS(H$6:H366,E$6:E366,"Bank"))</f>
        <v/>
      </c>
      <c r="J366" s="11">
        <f>IF(A366="","",OpeningCash+SUMIFS(G$6:G366,E$6:E366,"Cash")-SUMIFS(H$6:H366,E$6:E366,"Cash"))</f>
        <v/>
      </c>
    </row>
    <row r="367">
      <c r="A367" s="12" t="n"/>
      <c r="B367" s="13" t="n"/>
      <c r="C367" s="13" t="n"/>
      <c r="D367" s="13" t="n"/>
      <c r="E367" s="13" t="n"/>
      <c r="F367" s="13" t="n"/>
      <c r="G367" s="14" t="n"/>
      <c r="H367" s="14" t="n"/>
      <c r="I367" s="14">
        <f>IF(A367="","",OpeningBank+SUMIFS(G$6:G367,E$6:E367,"Bank")-SUMIFS(H$6:H367,E$6:E367,"Bank"))</f>
        <v/>
      </c>
      <c r="J367" s="14">
        <f>IF(A367="","",OpeningCash+SUMIFS(G$6:G367,E$6:E367,"Cash")-SUMIFS(H$6:H367,E$6:E367,"Cash"))</f>
        <v/>
      </c>
      <c r="K367" s="13" t="n"/>
    </row>
    <row r="368">
      <c r="A368" s="10" t="n"/>
      <c r="G368" s="11" t="n"/>
      <c r="H368" s="11" t="n"/>
      <c r="I368" s="11">
        <f>IF(A368="","",OpeningBank+SUMIFS(G$6:G368,E$6:E368,"Bank")-SUMIFS(H$6:H368,E$6:E368,"Bank"))</f>
        <v/>
      </c>
      <c r="J368" s="11">
        <f>IF(A368="","",OpeningCash+SUMIFS(G$6:G368,E$6:E368,"Cash")-SUMIFS(H$6:H368,E$6:E368,"Cash"))</f>
        <v/>
      </c>
    </row>
    <row r="369">
      <c r="A369" s="12" t="n"/>
      <c r="B369" s="13" t="n"/>
      <c r="C369" s="13" t="n"/>
      <c r="D369" s="13" t="n"/>
      <c r="E369" s="13" t="n"/>
      <c r="F369" s="13" t="n"/>
      <c r="G369" s="14" t="n"/>
      <c r="H369" s="14" t="n"/>
      <c r="I369" s="14">
        <f>IF(A369="","",OpeningBank+SUMIFS(G$6:G369,E$6:E369,"Bank")-SUMIFS(H$6:H369,E$6:E369,"Bank"))</f>
        <v/>
      </c>
      <c r="J369" s="14">
        <f>IF(A369="","",OpeningCash+SUMIFS(G$6:G369,E$6:E369,"Cash")-SUMIFS(H$6:H369,E$6:E369,"Cash"))</f>
        <v/>
      </c>
      <c r="K369" s="13" t="n"/>
    </row>
    <row r="370">
      <c r="A370" s="10" t="n"/>
      <c r="G370" s="11" t="n"/>
      <c r="H370" s="11" t="n"/>
      <c r="I370" s="11">
        <f>IF(A370="","",OpeningBank+SUMIFS(G$6:G370,E$6:E370,"Bank")-SUMIFS(H$6:H370,E$6:E370,"Bank"))</f>
        <v/>
      </c>
      <c r="J370" s="11">
        <f>IF(A370="","",OpeningCash+SUMIFS(G$6:G370,E$6:E370,"Cash")-SUMIFS(H$6:H370,E$6:E370,"Cash"))</f>
        <v/>
      </c>
    </row>
    <row r="371">
      <c r="A371" s="12" t="n"/>
      <c r="B371" s="13" t="n"/>
      <c r="C371" s="13" t="n"/>
      <c r="D371" s="13" t="n"/>
      <c r="E371" s="13" t="n"/>
      <c r="F371" s="13" t="n"/>
      <c r="G371" s="14" t="n"/>
      <c r="H371" s="14" t="n"/>
      <c r="I371" s="14">
        <f>IF(A371="","",OpeningBank+SUMIFS(G$6:G371,E$6:E371,"Bank")-SUMIFS(H$6:H371,E$6:E371,"Bank"))</f>
        <v/>
      </c>
      <c r="J371" s="14">
        <f>IF(A371="","",OpeningCash+SUMIFS(G$6:G371,E$6:E371,"Cash")-SUMIFS(H$6:H371,E$6:E371,"Cash"))</f>
        <v/>
      </c>
      <c r="K371" s="13" t="n"/>
    </row>
    <row r="372">
      <c r="A372" s="10" t="n"/>
      <c r="G372" s="11" t="n"/>
      <c r="H372" s="11" t="n"/>
      <c r="I372" s="11">
        <f>IF(A372="","",OpeningBank+SUMIFS(G$6:G372,E$6:E372,"Bank")-SUMIFS(H$6:H372,E$6:E372,"Bank"))</f>
        <v/>
      </c>
      <c r="J372" s="11">
        <f>IF(A372="","",OpeningCash+SUMIFS(G$6:G372,E$6:E372,"Cash")-SUMIFS(H$6:H372,E$6:E372,"Cash"))</f>
        <v/>
      </c>
    </row>
    <row r="373">
      <c r="A373" s="12" t="n"/>
      <c r="B373" s="13" t="n"/>
      <c r="C373" s="13" t="n"/>
      <c r="D373" s="13" t="n"/>
      <c r="E373" s="13" t="n"/>
      <c r="F373" s="13" t="n"/>
      <c r="G373" s="14" t="n"/>
      <c r="H373" s="14" t="n"/>
      <c r="I373" s="14">
        <f>IF(A373="","",OpeningBank+SUMIFS(G$6:G373,E$6:E373,"Bank")-SUMIFS(H$6:H373,E$6:E373,"Bank"))</f>
        <v/>
      </c>
      <c r="J373" s="14">
        <f>IF(A373="","",OpeningCash+SUMIFS(G$6:G373,E$6:E373,"Cash")-SUMIFS(H$6:H373,E$6:E373,"Cash"))</f>
        <v/>
      </c>
      <c r="K373" s="13" t="n"/>
    </row>
    <row r="374">
      <c r="A374" s="10" t="n"/>
      <c r="G374" s="11" t="n"/>
      <c r="H374" s="11" t="n"/>
      <c r="I374" s="11">
        <f>IF(A374="","",OpeningBank+SUMIFS(G$6:G374,E$6:E374,"Bank")-SUMIFS(H$6:H374,E$6:E374,"Bank"))</f>
        <v/>
      </c>
      <c r="J374" s="11">
        <f>IF(A374="","",OpeningCash+SUMIFS(G$6:G374,E$6:E374,"Cash")-SUMIFS(H$6:H374,E$6:E374,"Cash"))</f>
        <v/>
      </c>
    </row>
    <row r="375">
      <c r="A375" s="12" t="n"/>
      <c r="B375" s="13" t="n"/>
      <c r="C375" s="13" t="n"/>
      <c r="D375" s="13" t="n"/>
      <c r="E375" s="13" t="n"/>
      <c r="F375" s="13" t="n"/>
      <c r="G375" s="14" t="n"/>
      <c r="H375" s="14" t="n"/>
      <c r="I375" s="14">
        <f>IF(A375="","",OpeningBank+SUMIFS(G$6:G375,E$6:E375,"Bank")-SUMIFS(H$6:H375,E$6:E375,"Bank"))</f>
        <v/>
      </c>
      <c r="J375" s="14">
        <f>IF(A375="","",OpeningCash+SUMIFS(G$6:G375,E$6:E375,"Cash")-SUMIFS(H$6:H375,E$6:E375,"Cash"))</f>
        <v/>
      </c>
      <c r="K375" s="13" t="n"/>
    </row>
    <row r="376">
      <c r="A376" s="10" t="n"/>
      <c r="G376" s="11" t="n"/>
      <c r="H376" s="11" t="n"/>
      <c r="I376" s="11">
        <f>IF(A376="","",OpeningBank+SUMIFS(G$6:G376,E$6:E376,"Bank")-SUMIFS(H$6:H376,E$6:E376,"Bank"))</f>
        <v/>
      </c>
      <c r="J376" s="11">
        <f>IF(A376="","",OpeningCash+SUMIFS(G$6:G376,E$6:E376,"Cash")-SUMIFS(H$6:H376,E$6:E376,"Cash"))</f>
        <v/>
      </c>
    </row>
    <row r="377">
      <c r="A377" s="12" t="n"/>
      <c r="B377" s="13" t="n"/>
      <c r="C377" s="13" t="n"/>
      <c r="D377" s="13" t="n"/>
      <c r="E377" s="13" t="n"/>
      <c r="F377" s="13" t="n"/>
      <c r="G377" s="14" t="n"/>
      <c r="H377" s="14" t="n"/>
      <c r="I377" s="14">
        <f>IF(A377="","",OpeningBank+SUMIFS(G$6:G377,E$6:E377,"Bank")-SUMIFS(H$6:H377,E$6:E377,"Bank"))</f>
        <v/>
      </c>
      <c r="J377" s="14">
        <f>IF(A377="","",OpeningCash+SUMIFS(G$6:G377,E$6:E377,"Cash")-SUMIFS(H$6:H377,E$6:E377,"Cash"))</f>
        <v/>
      </c>
      <c r="K377" s="13" t="n"/>
    </row>
    <row r="378">
      <c r="A378" s="10" t="n"/>
      <c r="G378" s="11" t="n"/>
      <c r="H378" s="11" t="n"/>
      <c r="I378" s="11">
        <f>IF(A378="","",OpeningBank+SUMIFS(G$6:G378,E$6:E378,"Bank")-SUMIFS(H$6:H378,E$6:E378,"Bank"))</f>
        <v/>
      </c>
      <c r="J378" s="11">
        <f>IF(A378="","",OpeningCash+SUMIFS(G$6:G378,E$6:E378,"Cash")-SUMIFS(H$6:H378,E$6:E378,"Cash"))</f>
        <v/>
      </c>
    </row>
    <row r="379">
      <c r="A379" s="12" t="n"/>
      <c r="B379" s="13" t="n"/>
      <c r="C379" s="13" t="n"/>
      <c r="D379" s="13" t="n"/>
      <c r="E379" s="13" t="n"/>
      <c r="F379" s="13" t="n"/>
      <c r="G379" s="14" t="n"/>
      <c r="H379" s="14" t="n"/>
      <c r="I379" s="14">
        <f>IF(A379="","",OpeningBank+SUMIFS(G$6:G379,E$6:E379,"Bank")-SUMIFS(H$6:H379,E$6:E379,"Bank"))</f>
        <v/>
      </c>
      <c r="J379" s="14">
        <f>IF(A379="","",OpeningCash+SUMIFS(G$6:G379,E$6:E379,"Cash")-SUMIFS(H$6:H379,E$6:E379,"Cash"))</f>
        <v/>
      </c>
      <c r="K379" s="13" t="n"/>
    </row>
    <row r="380">
      <c r="A380" s="10" t="n"/>
      <c r="G380" s="11" t="n"/>
      <c r="H380" s="11" t="n"/>
      <c r="I380" s="11">
        <f>IF(A380="","",OpeningBank+SUMIFS(G$6:G380,E$6:E380,"Bank")-SUMIFS(H$6:H380,E$6:E380,"Bank"))</f>
        <v/>
      </c>
      <c r="J380" s="11">
        <f>IF(A380="","",OpeningCash+SUMIFS(G$6:G380,E$6:E380,"Cash")-SUMIFS(H$6:H380,E$6:E380,"Cash"))</f>
        <v/>
      </c>
    </row>
    <row r="381">
      <c r="A381" s="12" t="n"/>
      <c r="B381" s="13" t="n"/>
      <c r="C381" s="13" t="n"/>
      <c r="D381" s="13" t="n"/>
      <c r="E381" s="13" t="n"/>
      <c r="F381" s="13" t="n"/>
      <c r="G381" s="14" t="n"/>
      <c r="H381" s="14" t="n"/>
      <c r="I381" s="14">
        <f>IF(A381="","",OpeningBank+SUMIFS(G$6:G381,E$6:E381,"Bank")-SUMIFS(H$6:H381,E$6:E381,"Bank"))</f>
        <v/>
      </c>
      <c r="J381" s="14">
        <f>IF(A381="","",OpeningCash+SUMIFS(G$6:G381,E$6:E381,"Cash")-SUMIFS(H$6:H381,E$6:E381,"Cash"))</f>
        <v/>
      </c>
      <c r="K381" s="13" t="n"/>
    </row>
    <row r="382">
      <c r="A382" s="10" t="n"/>
      <c r="G382" s="11" t="n"/>
      <c r="H382" s="11" t="n"/>
      <c r="I382" s="11">
        <f>IF(A382="","",OpeningBank+SUMIFS(G$6:G382,E$6:E382,"Bank")-SUMIFS(H$6:H382,E$6:E382,"Bank"))</f>
        <v/>
      </c>
      <c r="J382" s="11">
        <f>IF(A382="","",OpeningCash+SUMIFS(G$6:G382,E$6:E382,"Cash")-SUMIFS(H$6:H382,E$6:E382,"Cash"))</f>
        <v/>
      </c>
    </row>
    <row r="383">
      <c r="A383" s="12" t="n"/>
      <c r="B383" s="13" t="n"/>
      <c r="C383" s="13" t="n"/>
      <c r="D383" s="13" t="n"/>
      <c r="E383" s="13" t="n"/>
      <c r="F383" s="13" t="n"/>
      <c r="G383" s="14" t="n"/>
      <c r="H383" s="14" t="n"/>
      <c r="I383" s="14">
        <f>IF(A383="","",OpeningBank+SUMIFS(G$6:G383,E$6:E383,"Bank")-SUMIFS(H$6:H383,E$6:E383,"Bank"))</f>
        <v/>
      </c>
      <c r="J383" s="14">
        <f>IF(A383="","",OpeningCash+SUMIFS(G$6:G383,E$6:E383,"Cash")-SUMIFS(H$6:H383,E$6:E383,"Cash"))</f>
        <v/>
      </c>
      <c r="K383" s="13" t="n"/>
    </row>
    <row r="384">
      <c r="A384" s="10" t="n"/>
      <c r="G384" s="11" t="n"/>
      <c r="H384" s="11" t="n"/>
      <c r="I384" s="11">
        <f>IF(A384="","",OpeningBank+SUMIFS(G$6:G384,E$6:E384,"Bank")-SUMIFS(H$6:H384,E$6:E384,"Bank"))</f>
        <v/>
      </c>
      <c r="J384" s="11">
        <f>IF(A384="","",OpeningCash+SUMIFS(G$6:G384,E$6:E384,"Cash")-SUMIFS(H$6:H384,E$6:E384,"Cash"))</f>
        <v/>
      </c>
    </row>
    <row r="385">
      <c r="A385" s="12" t="n"/>
      <c r="B385" s="13" t="n"/>
      <c r="C385" s="13" t="n"/>
      <c r="D385" s="13" t="n"/>
      <c r="E385" s="13" t="n"/>
      <c r="F385" s="13" t="n"/>
      <c r="G385" s="14" t="n"/>
      <c r="H385" s="14" t="n"/>
      <c r="I385" s="14">
        <f>IF(A385="","",OpeningBank+SUMIFS(G$6:G385,E$6:E385,"Bank")-SUMIFS(H$6:H385,E$6:E385,"Bank"))</f>
        <v/>
      </c>
      <c r="J385" s="14">
        <f>IF(A385="","",OpeningCash+SUMIFS(G$6:G385,E$6:E385,"Cash")-SUMIFS(H$6:H385,E$6:E385,"Cash"))</f>
        <v/>
      </c>
      <c r="K385" s="13" t="n"/>
    </row>
    <row r="386">
      <c r="A386" s="10" t="n"/>
      <c r="G386" s="11" t="n"/>
      <c r="H386" s="11" t="n"/>
      <c r="I386" s="11">
        <f>IF(A386="","",OpeningBank+SUMIFS(G$6:G386,E$6:E386,"Bank")-SUMIFS(H$6:H386,E$6:E386,"Bank"))</f>
        <v/>
      </c>
      <c r="J386" s="11">
        <f>IF(A386="","",OpeningCash+SUMIFS(G$6:G386,E$6:E386,"Cash")-SUMIFS(H$6:H386,E$6:E386,"Cash"))</f>
        <v/>
      </c>
    </row>
    <row r="387">
      <c r="A387" s="12" t="n"/>
      <c r="B387" s="13" t="n"/>
      <c r="C387" s="13" t="n"/>
      <c r="D387" s="13" t="n"/>
      <c r="E387" s="13" t="n"/>
      <c r="F387" s="13" t="n"/>
      <c r="G387" s="14" t="n"/>
      <c r="H387" s="14" t="n"/>
      <c r="I387" s="14">
        <f>IF(A387="","",OpeningBank+SUMIFS(G$6:G387,E$6:E387,"Bank")-SUMIFS(H$6:H387,E$6:E387,"Bank"))</f>
        <v/>
      </c>
      <c r="J387" s="14">
        <f>IF(A387="","",OpeningCash+SUMIFS(G$6:G387,E$6:E387,"Cash")-SUMIFS(H$6:H387,E$6:E387,"Cash"))</f>
        <v/>
      </c>
      <c r="K387" s="13" t="n"/>
    </row>
    <row r="388">
      <c r="A388" s="10" t="n"/>
      <c r="G388" s="11" t="n"/>
      <c r="H388" s="11" t="n"/>
      <c r="I388" s="11">
        <f>IF(A388="","",OpeningBank+SUMIFS(G$6:G388,E$6:E388,"Bank")-SUMIFS(H$6:H388,E$6:E388,"Bank"))</f>
        <v/>
      </c>
      <c r="J388" s="11">
        <f>IF(A388="","",OpeningCash+SUMIFS(G$6:G388,E$6:E388,"Cash")-SUMIFS(H$6:H388,E$6:E388,"Cash"))</f>
        <v/>
      </c>
    </row>
    <row r="389">
      <c r="A389" s="12" t="n"/>
      <c r="B389" s="13" t="n"/>
      <c r="C389" s="13" t="n"/>
      <c r="D389" s="13" t="n"/>
      <c r="E389" s="13" t="n"/>
      <c r="F389" s="13" t="n"/>
      <c r="G389" s="14" t="n"/>
      <c r="H389" s="14" t="n"/>
      <c r="I389" s="14">
        <f>IF(A389="","",OpeningBank+SUMIFS(G$6:G389,E$6:E389,"Bank")-SUMIFS(H$6:H389,E$6:E389,"Bank"))</f>
        <v/>
      </c>
      <c r="J389" s="14">
        <f>IF(A389="","",OpeningCash+SUMIFS(G$6:G389,E$6:E389,"Cash")-SUMIFS(H$6:H389,E$6:E389,"Cash"))</f>
        <v/>
      </c>
      <c r="K389" s="13" t="n"/>
    </row>
    <row r="390">
      <c r="A390" s="10" t="n"/>
      <c r="G390" s="11" t="n"/>
      <c r="H390" s="11" t="n"/>
      <c r="I390" s="11">
        <f>IF(A390="","",OpeningBank+SUMIFS(G$6:G390,E$6:E390,"Bank")-SUMIFS(H$6:H390,E$6:E390,"Bank"))</f>
        <v/>
      </c>
      <c r="J390" s="11">
        <f>IF(A390="","",OpeningCash+SUMIFS(G$6:G390,E$6:E390,"Cash")-SUMIFS(H$6:H390,E$6:E390,"Cash"))</f>
        <v/>
      </c>
    </row>
    <row r="391">
      <c r="A391" s="12" t="n"/>
      <c r="B391" s="13" t="n"/>
      <c r="C391" s="13" t="n"/>
      <c r="D391" s="13" t="n"/>
      <c r="E391" s="13" t="n"/>
      <c r="F391" s="13" t="n"/>
      <c r="G391" s="14" t="n"/>
      <c r="H391" s="14" t="n"/>
      <c r="I391" s="14">
        <f>IF(A391="","",OpeningBank+SUMIFS(G$6:G391,E$6:E391,"Bank")-SUMIFS(H$6:H391,E$6:E391,"Bank"))</f>
        <v/>
      </c>
      <c r="J391" s="14">
        <f>IF(A391="","",OpeningCash+SUMIFS(G$6:G391,E$6:E391,"Cash")-SUMIFS(H$6:H391,E$6:E391,"Cash"))</f>
        <v/>
      </c>
      <c r="K391" s="13" t="n"/>
    </row>
    <row r="392">
      <c r="A392" s="10" t="n"/>
      <c r="G392" s="11" t="n"/>
      <c r="H392" s="11" t="n"/>
      <c r="I392" s="11">
        <f>IF(A392="","",OpeningBank+SUMIFS(G$6:G392,E$6:E392,"Bank")-SUMIFS(H$6:H392,E$6:E392,"Bank"))</f>
        <v/>
      </c>
      <c r="J392" s="11">
        <f>IF(A392="","",OpeningCash+SUMIFS(G$6:G392,E$6:E392,"Cash")-SUMIFS(H$6:H392,E$6:E392,"Cash"))</f>
        <v/>
      </c>
    </row>
    <row r="393">
      <c r="A393" s="12" t="n"/>
      <c r="B393" s="13" t="n"/>
      <c r="C393" s="13" t="n"/>
      <c r="D393" s="13" t="n"/>
      <c r="E393" s="13" t="n"/>
      <c r="F393" s="13" t="n"/>
      <c r="G393" s="14" t="n"/>
      <c r="H393" s="14" t="n"/>
      <c r="I393" s="14">
        <f>IF(A393="","",OpeningBank+SUMIFS(G$6:G393,E$6:E393,"Bank")-SUMIFS(H$6:H393,E$6:E393,"Bank"))</f>
        <v/>
      </c>
      <c r="J393" s="14">
        <f>IF(A393="","",OpeningCash+SUMIFS(G$6:G393,E$6:E393,"Cash")-SUMIFS(H$6:H393,E$6:E393,"Cash"))</f>
        <v/>
      </c>
      <c r="K393" s="13" t="n"/>
    </row>
    <row r="394">
      <c r="A394" s="10" t="n"/>
      <c r="G394" s="11" t="n"/>
      <c r="H394" s="11" t="n"/>
      <c r="I394" s="11">
        <f>IF(A394="","",OpeningBank+SUMIFS(G$6:G394,E$6:E394,"Bank")-SUMIFS(H$6:H394,E$6:E394,"Bank"))</f>
        <v/>
      </c>
      <c r="J394" s="11">
        <f>IF(A394="","",OpeningCash+SUMIFS(G$6:G394,E$6:E394,"Cash")-SUMIFS(H$6:H394,E$6:E394,"Cash"))</f>
        <v/>
      </c>
    </row>
    <row r="395">
      <c r="A395" s="12" t="n"/>
      <c r="B395" s="13" t="n"/>
      <c r="C395" s="13" t="n"/>
      <c r="D395" s="13" t="n"/>
      <c r="E395" s="13" t="n"/>
      <c r="F395" s="13" t="n"/>
      <c r="G395" s="14" t="n"/>
      <c r="H395" s="14" t="n"/>
      <c r="I395" s="14">
        <f>IF(A395="","",OpeningBank+SUMIFS(G$6:G395,E$6:E395,"Bank")-SUMIFS(H$6:H395,E$6:E395,"Bank"))</f>
        <v/>
      </c>
      <c r="J395" s="14">
        <f>IF(A395="","",OpeningCash+SUMIFS(G$6:G395,E$6:E395,"Cash")-SUMIFS(H$6:H395,E$6:E395,"Cash"))</f>
        <v/>
      </c>
      <c r="K395" s="13" t="n"/>
    </row>
    <row r="396">
      <c r="A396" s="10" t="n"/>
      <c r="G396" s="11" t="n"/>
      <c r="H396" s="11" t="n"/>
      <c r="I396" s="11">
        <f>IF(A396="","",OpeningBank+SUMIFS(G$6:G396,E$6:E396,"Bank")-SUMIFS(H$6:H396,E$6:E396,"Bank"))</f>
        <v/>
      </c>
      <c r="J396" s="11">
        <f>IF(A396="","",OpeningCash+SUMIFS(G$6:G396,E$6:E396,"Cash")-SUMIFS(H$6:H396,E$6:E396,"Cash"))</f>
        <v/>
      </c>
    </row>
    <row r="397">
      <c r="A397" s="12" t="n"/>
      <c r="B397" s="13" t="n"/>
      <c r="C397" s="13" t="n"/>
      <c r="D397" s="13" t="n"/>
      <c r="E397" s="13" t="n"/>
      <c r="F397" s="13" t="n"/>
      <c r="G397" s="14" t="n"/>
      <c r="H397" s="14" t="n"/>
      <c r="I397" s="14">
        <f>IF(A397="","",OpeningBank+SUMIFS(G$6:G397,E$6:E397,"Bank")-SUMIFS(H$6:H397,E$6:E397,"Bank"))</f>
        <v/>
      </c>
      <c r="J397" s="14">
        <f>IF(A397="","",OpeningCash+SUMIFS(G$6:G397,E$6:E397,"Cash")-SUMIFS(H$6:H397,E$6:E397,"Cash"))</f>
        <v/>
      </c>
      <c r="K397" s="13" t="n"/>
    </row>
    <row r="398">
      <c r="A398" s="10" t="n"/>
      <c r="G398" s="11" t="n"/>
      <c r="H398" s="11" t="n"/>
      <c r="I398" s="11">
        <f>IF(A398="","",OpeningBank+SUMIFS(G$6:G398,E$6:E398,"Bank")-SUMIFS(H$6:H398,E$6:E398,"Bank"))</f>
        <v/>
      </c>
      <c r="J398" s="11">
        <f>IF(A398="","",OpeningCash+SUMIFS(G$6:G398,E$6:E398,"Cash")-SUMIFS(H$6:H398,E$6:E398,"Cash"))</f>
        <v/>
      </c>
    </row>
    <row r="399">
      <c r="A399" s="12" t="n"/>
      <c r="B399" s="13" t="n"/>
      <c r="C399" s="13" t="n"/>
      <c r="D399" s="13" t="n"/>
      <c r="E399" s="13" t="n"/>
      <c r="F399" s="13" t="n"/>
      <c r="G399" s="14" t="n"/>
      <c r="H399" s="14" t="n"/>
      <c r="I399" s="14">
        <f>IF(A399="","",OpeningBank+SUMIFS(G$6:G399,E$6:E399,"Bank")-SUMIFS(H$6:H399,E$6:E399,"Bank"))</f>
        <v/>
      </c>
      <c r="J399" s="14">
        <f>IF(A399="","",OpeningCash+SUMIFS(G$6:G399,E$6:E399,"Cash")-SUMIFS(H$6:H399,E$6:E399,"Cash"))</f>
        <v/>
      </c>
      <c r="K399" s="13" t="n"/>
    </row>
    <row r="400">
      <c r="A400" s="10" t="n"/>
      <c r="G400" s="11" t="n"/>
      <c r="H400" s="11" t="n"/>
      <c r="I400" s="11">
        <f>IF(A400="","",OpeningBank+SUMIFS(G$6:G400,E$6:E400,"Bank")-SUMIFS(H$6:H400,E$6:E400,"Bank"))</f>
        <v/>
      </c>
      <c r="J400" s="11">
        <f>IF(A400="","",OpeningCash+SUMIFS(G$6:G400,E$6:E400,"Cash")-SUMIFS(H$6:H400,E$6:E400,"Cash"))</f>
        <v/>
      </c>
    </row>
    <row r="401">
      <c r="A401" s="12" t="n"/>
      <c r="B401" s="13" t="n"/>
      <c r="C401" s="13" t="n"/>
      <c r="D401" s="13" t="n"/>
      <c r="E401" s="13" t="n"/>
      <c r="F401" s="13" t="n"/>
      <c r="G401" s="14" t="n"/>
      <c r="H401" s="14" t="n"/>
      <c r="I401" s="14">
        <f>IF(A401="","",OpeningBank+SUMIFS(G$6:G401,E$6:E401,"Bank")-SUMIFS(H$6:H401,E$6:E401,"Bank"))</f>
        <v/>
      </c>
      <c r="J401" s="14">
        <f>IF(A401="","",OpeningCash+SUMIFS(G$6:G401,E$6:E401,"Cash")-SUMIFS(H$6:H401,E$6:E401,"Cash"))</f>
        <v/>
      </c>
      <c r="K401" s="13" t="n"/>
    </row>
    <row r="402">
      <c r="A402" s="10" t="n"/>
      <c r="G402" s="11" t="n"/>
      <c r="H402" s="11" t="n"/>
      <c r="I402" s="11">
        <f>IF(A402="","",OpeningBank+SUMIFS(G$6:G402,E$6:E402,"Bank")-SUMIFS(H$6:H402,E$6:E402,"Bank"))</f>
        <v/>
      </c>
      <c r="J402" s="11">
        <f>IF(A402="","",OpeningCash+SUMIFS(G$6:G402,E$6:E402,"Cash")-SUMIFS(H$6:H402,E$6:E402,"Cash"))</f>
        <v/>
      </c>
    </row>
    <row r="403">
      <c r="A403" s="12" t="n"/>
      <c r="B403" s="13" t="n"/>
      <c r="C403" s="13" t="n"/>
      <c r="D403" s="13" t="n"/>
      <c r="E403" s="13" t="n"/>
      <c r="F403" s="13" t="n"/>
      <c r="G403" s="14" t="n"/>
      <c r="H403" s="14" t="n"/>
      <c r="I403" s="14">
        <f>IF(A403="","",OpeningBank+SUMIFS(G$6:G403,E$6:E403,"Bank")-SUMIFS(H$6:H403,E$6:E403,"Bank"))</f>
        <v/>
      </c>
      <c r="J403" s="14">
        <f>IF(A403="","",OpeningCash+SUMIFS(G$6:G403,E$6:E403,"Cash")-SUMIFS(H$6:H403,E$6:E403,"Cash"))</f>
        <v/>
      </c>
      <c r="K403" s="13" t="n"/>
    </row>
    <row r="404">
      <c r="A404" s="10" t="n"/>
      <c r="G404" s="11" t="n"/>
      <c r="H404" s="11" t="n"/>
      <c r="I404" s="11">
        <f>IF(A404="","",OpeningBank+SUMIFS(G$6:G404,E$6:E404,"Bank")-SUMIFS(H$6:H404,E$6:E404,"Bank"))</f>
        <v/>
      </c>
      <c r="J404" s="11">
        <f>IF(A404="","",OpeningCash+SUMIFS(G$6:G404,E$6:E404,"Cash")-SUMIFS(H$6:H404,E$6:E404,"Cash"))</f>
        <v/>
      </c>
    </row>
    <row r="405">
      <c r="A405" s="12" t="n"/>
      <c r="B405" s="13" t="n"/>
      <c r="C405" s="13" t="n"/>
      <c r="D405" s="13" t="n"/>
      <c r="E405" s="13" t="n"/>
      <c r="F405" s="13" t="n"/>
      <c r="G405" s="14" t="n"/>
      <c r="H405" s="14" t="n"/>
      <c r="I405" s="14">
        <f>IF(A405="","",OpeningBank+SUMIFS(G$6:G405,E$6:E405,"Bank")-SUMIFS(H$6:H405,E$6:E405,"Bank"))</f>
        <v/>
      </c>
      <c r="J405" s="14">
        <f>IF(A405="","",OpeningCash+SUMIFS(G$6:G405,E$6:E405,"Cash")-SUMIFS(H$6:H405,E$6:E405,"Cash"))</f>
        <v/>
      </c>
      <c r="K405" s="13" t="n"/>
    </row>
    <row r="406">
      <c r="A406" s="10" t="n"/>
      <c r="G406" s="11" t="n"/>
      <c r="H406" s="11" t="n"/>
      <c r="I406" s="11">
        <f>IF(A406="","",OpeningBank+SUMIFS(G$6:G406,E$6:E406,"Bank")-SUMIFS(H$6:H406,E$6:E406,"Bank"))</f>
        <v/>
      </c>
      <c r="J406" s="11">
        <f>IF(A406="","",OpeningCash+SUMIFS(G$6:G406,E$6:E406,"Cash")-SUMIFS(H$6:H406,E$6:E406,"Cash"))</f>
        <v/>
      </c>
    </row>
    <row r="407">
      <c r="A407" s="12" t="n"/>
      <c r="B407" s="13" t="n"/>
      <c r="C407" s="13" t="n"/>
      <c r="D407" s="13" t="n"/>
      <c r="E407" s="13" t="n"/>
      <c r="F407" s="13" t="n"/>
      <c r="G407" s="14" t="n"/>
      <c r="H407" s="14" t="n"/>
      <c r="I407" s="14">
        <f>IF(A407="","",OpeningBank+SUMIFS(G$6:G407,E$6:E407,"Bank")-SUMIFS(H$6:H407,E$6:E407,"Bank"))</f>
        <v/>
      </c>
      <c r="J407" s="14">
        <f>IF(A407="","",OpeningCash+SUMIFS(G$6:G407,E$6:E407,"Cash")-SUMIFS(H$6:H407,E$6:E407,"Cash"))</f>
        <v/>
      </c>
      <c r="K407" s="13" t="n"/>
    </row>
    <row r="408">
      <c r="A408" s="10" t="n"/>
      <c r="G408" s="11" t="n"/>
      <c r="H408" s="11" t="n"/>
      <c r="I408" s="11">
        <f>IF(A408="","",OpeningBank+SUMIFS(G$6:G408,E$6:E408,"Bank")-SUMIFS(H$6:H408,E$6:E408,"Bank"))</f>
        <v/>
      </c>
      <c r="J408" s="11">
        <f>IF(A408="","",OpeningCash+SUMIFS(G$6:G408,E$6:E408,"Cash")-SUMIFS(H$6:H408,E$6:E408,"Cash"))</f>
        <v/>
      </c>
    </row>
    <row r="409">
      <c r="A409" s="12" t="n"/>
      <c r="B409" s="13" t="n"/>
      <c r="C409" s="13" t="n"/>
      <c r="D409" s="13" t="n"/>
      <c r="E409" s="13" t="n"/>
      <c r="F409" s="13" t="n"/>
      <c r="G409" s="14" t="n"/>
      <c r="H409" s="14" t="n"/>
      <c r="I409" s="14">
        <f>IF(A409="","",OpeningBank+SUMIFS(G$6:G409,E$6:E409,"Bank")-SUMIFS(H$6:H409,E$6:E409,"Bank"))</f>
        <v/>
      </c>
      <c r="J409" s="14">
        <f>IF(A409="","",OpeningCash+SUMIFS(G$6:G409,E$6:E409,"Cash")-SUMIFS(H$6:H409,E$6:E409,"Cash"))</f>
        <v/>
      </c>
      <c r="K409" s="13" t="n"/>
    </row>
    <row r="410">
      <c r="A410" s="10" t="n"/>
      <c r="G410" s="11" t="n"/>
      <c r="H410" s="11" t="n"/>
      <c r="I410" s="11">
        <f>IF(A410="","",OpeningBank+SUMIFS(G$6:G410,E$6:E410,"Bank")-SUMIFS(H$6:H410,E$6:E410,"Bank"))</f>
        <v/>
      </c>
      <c r="J410" s="11">
        <f>IF(A410="","",OpeningCash+SUMIFS(G$6:G410,E$6:E410,"Cash")-SUMIFS(H$6:H410,E$6:E410,"Cash"))</f>
        <v/>
      </c>
    </row>
    <row r="411">
      <c r="A411" s="12" t="n"/>
      <c r="B411" s="13" t="n"/>
      <c r="C411" s="13" t="n"/>
      <c r="D411" s="13" t="n"/>
      <c r="E411" s="13" t="n"/>
      <c r="F411" s="13" t="n"/>
      <c r="G411" s="14" t="n"/>
      <c r="H411" s="14" t="n"/>
      <c r="I411" s="14">
        <f>IF(A411="","",OpeningBank+SUMIFS(G$6:G411,E$6:E411,"Bank")-SUMIFS(H$6:H411,E$6:E411,"Bank"))</f>
        <v/>
      </c>
      <c r="J411" s="14">
        <f>IF(A411="","",OpeningCash+SUMIFS(G$6:G411,E$6:E411,"Cash")-SUMIFS(H$6:H411,E$6:E411,"Cash"))</f>
        <v/>
      </c>
      <c r="K411" s="13" t="n"/>
    </row>
    <row r="412">
      <c r="A412" s="10" t="n"/>
      <c r="G412" s="11" t="n"/>
      <c r="H412" s="11" t="n"/>
      <c r="I412" s="11">
        <f>IF(A412="","",OpeningBank+SUMIFS(G$6:G412,E$6:E412,"Bank")-SUMIFS(H$6:H412,E$6:E412,"Bank"))</f>
        <v/>
      </c>
      <c r="J412" s="11">
        <f>IF(A412="","",OpeningCash+SUMIFS(G$6:G412,E$6:E412,"Cash")-SUMIFS(H$6:H412,E$6:E412,"Cash"))</f>
        <v/>
      </c>
    </row>
    <row r="413">
      <c r="A413" s="12" t="n"/>
      <c r="B413" s="13" t="n"/>
      <c r="C413" s="13" t="n"/>
      <c r="D413" s="13" t="n"/>
      <c r="E413" s="13" t="n"/>
      <c r="F413" s="13" t="n"/>
      <c r="G413" s="14" t="n"/>
      <c r="H413" s="14" t="n"/>
      <c r="I413" s="14">
        <f>IF(A413="","",OpeningBank+SUMIFS(G$6:G413,E$6:E413,"Bank")-SUMIFS(H$6:H413,E$6:E413,"Bank"))</f>
        <v/>
      </c>
      <c r="J413" s="14">
        <f>IF(A413="","",OpeningCash+SUMIFS(G$6:G413,E$6:E413,"Cash")-SUMIFS(H$6:H413,E$6:E413,"Cash"))</f>
        <v/>
      </c>
      <c r="K413" s="13" t="n"/>
    </row>
    <row r="414">
      <c r="A414" s="10" t="n"/>
      <c r="G414" s="11" t="n"/>
      <c r="H414" s="11" t="n"/>
      <c r="I414" s="11">
        <f>IF(A414="","",OpeningBank+SUMIFS(G$6:G414,E$6:E414,"Bank")-SUMIFS(H$6:H414,E$6:E414,"Bank"))</f>
        <v/>
      </c>
      <c r="J414" s="11">
        <f>IF(A414="","",OpeningCash+SUMIFS(G$6:G414,E$6:E414,"Cash")-SUMIFS(H$6:H414,E$6:E414,"Cash"))</f>
        <v/>
      </c>
    </row>
    <row r="415">
      <c r="A415" s="12" t="n"/>
      <c r="B415" s="13" t="n"/>
      <c r="C415" s="13" t="n"/>
      <c r="D415" s="13" t="n"/>
      <c r="E415" s="13" t="n"/>
      <c r="F415" s="13" t="n"/>
      <c r="G415" s="14" t="n"/>
      <c r="H415" s="14" t="n"/>
      <c r="I415" s="14">
        <f>IF(A415="","",OpeningBank+SUMIFS(G$6:G415,E$6:E415,"Bank")-SUMIFS(H$6:H415,E$6:E415,"Bank"))</f>
        <v/>
      </c>
      <c r="J415" s="14">
        <f>IF(A415="","",OpeningCash+SUMIFS(G$6:G415,E$6:E415,"Cash")-SUMIFS(H$6:H415,E$6:E415,"Cash"))</f>
        <v/>
      </c>
      <c r="K415" s="13" t="n"/>
    </row>
    <row r="416">
      <c r="A416" s="10" t="n"/>
      <c r="G416" s="11" t="n"/>
      <c r="H416" s="11" t="n"/>
      <c r="I416" s="11">
        <f>IF(A416="","",OpeningBank+SUMIFS(G$6:G416,E$6:E416,"Bank")-SUMIFS(H$6:H416,E$6:E416,"Bank"))</f>
        <v/>
      </c>
      <c r="J416" s="11">
        <f>IF(A416="","",OpeningCash+SUMIFS(G$6:G416,E$6:E416,"Cash")-SUMIFS(H$6:H416,E$6:E416,"Cash"))</f>
        <v/>
      </c>
    </row>
    <row r="417">
      <c r="A417" s="12" t="n"/>
      <c r="B417" s="13" t="n"/>
      <c r="C417" s="13" t="n"/>
      <c r="D417" s="13" t="n"/>
      <c r="E417" s="13" t="n"/>
      <c r="F417" s="13" t="n"/>
      <c r="G417" s="14" t="n"/>
      <c r="H417" s="14" t="n"/>
      <c r="I417" s="14">
        <f>IF(A417="","",OpeningBank+SUMIFS(G$6:G417,E$6:E417,"Bank")-SUMIFS(H$6:H417,E$6:E417,"Bank"))</f>
        <v/>
      </c>
      <c r="J417" s="14">
        <f>IF(A417="","",OpeningCash+SUMIFS(G$6:G417,E$6:E417,"Cash")-SUMIFS(H$6:H417,E$6:E417,"Cash"))</f>
        <v/>
      </c>
      <c r="K417" s="13" t="n"/>
    </row>
    <row r="418">
      <c r="A418" s="10" t="n"/>
      <c r="G418" s="11" t="n"/>
      <c r="H418" s="11" t="n"/>
      <c r="I418" s="11">
        <f>IF(A418="","",OpeningBank+SUMIFS(G$6:G418,E$6:E418,"Bank")-SUMIFS(H$6:H418,E$6:E418,"Bank"))</f>
        <v/>
      </c>
      <c r="J418" s="11">
        <f>IF(A418="","",OpeningCash+SUMIFS(G$6:G418,E$6:E418,"Cash")-SUMIFS(H$6:H418,E$6:E418,"Cash"))</f>
        <v/>
      </c>
    </row>
    <row r="419">
      <c r="A419" s="12" t="n"/>
      <c r="B419" s="13" t="n"/>
      <c r="C419" s="13" t="n"/>
      <c r="D419" s="13" t="n"/>
      <c r="E419" s="13" t="n"/>
      <c r="F419" s="13" t="n"/>
      <c r="G419" s="14" t="n"/>
      <c r="H419" s="14" t="n"/>
      <c r="I419" s="14">
        <f>IF(A419="","",OpeningBank+SUMIFS(G$6:G419,E$6:E419,"Bank")-SUMIFS(H$6:H419,E$6:E419,"Bank"))</f>
        <v/>
      </c>
      <c r="J419" s="14">
        <f>IF(A419="","",OpeningCash+SUMIFS(G$6:G419,E$6:E419,"Cash")-SUMIFS(H$6:H419,E$6:E419,"Cash"))</f>
        <v/>
      </c>
      <c r="K419" s="13" t="n"/>
    </row>
    <row r="420">
      <c r="A420" s="10" t="n"/>
      <c r="G420" s="11" t="n"/>
      <c r="H420" s="11" t="n"/>
      <c r="I420" s="11">
        <f>IF(A420="","",OpeningBank+SUMIFS(G$6:G420,E$6:E420,"Bank")-SUMIFS(H$6:H420,E$6:E420,"Bank"))</f>
        <v/>
      </c>
      <c r="J420" s="11">
        <f>IF(A420="","",OpeningCash+SUMIFS(G$6:G420,E$6:E420,"Cash")-SUMIFS(H$6:H420,E$6:E420,"Cash"))</f>
        <v/>
      </c>
    </row>
    <row r="421">
      <c r="A421" s="12" t="n"/>
      <c r="B421" s="13" t="n"/>
      <c r="C421" s="13" t="n"/>
      <c r="D421" s="13" t="n"/>
      <c r="E421" s="13" t="n"/>
      <c r="F421" s="13" t="n"/>
      <c r="G421" s="14" t="n"/>
      <c r="H421" s="14" t="n"/>
      <c r="I421" s="14">
        <f>IF(A421="","",OpeningBank+SUMIFS(G$6:G421,E$6:E421,"Bank")-SUMIFS(H$6:H421,E$6:E421,"Bank"))</f>
        <v/>
      </c>
      <c r="J421" s="14">
        <f>IF(A421="","",OpeningCash+SUMIFS(G$6:G421,E$6:E421,"Cash")-SUMIFS(H$6:H421,E$6:E421,"Cash"))</f>
        <v/>
      </c>
      <c r="K421" s="13" t="n"/>
    </row>
    <row r="422">
      <c r="A422" s="10" t="n"/>
      <c r="G422" s="11" t="n"/>
      <c r="H422" s="11" t="n"/>
      <c r="I422" s="11">
        <f>IF(A422="","",OpeningBank+SUMIFS(G$6:G422,E$6:E422,"Bank")-SUMIFS(H$6:H422,E$6:E422,"Bank"))</f>
        <v/>
      </c>
      <c r="J422" s="11">
        <f>IF(A422="","",OpeningCash+SUMIFS(G$6:G422,E$6:E422,"Cash")-SUMIFS(H$6:H422,E$6:E422,"Cash"))</f>
        <v/>
      </c>
    </row>
    <row r="423">
      <c r="A423" s="12" t="n"/>
      <c r="B423" s="13" t="n"/>
      <c r="C423" s="13" t="n"/>
      <c r="D423" s="13" t="n"/>
      <c r="E423" s="13" t="n"/>
      <c r="F423" s="13" t="n"/>
      <c r="G423" s="14" t="n"/>
      <c r="H423" s="14" t="n"/>
      <c r="I423" s="14">
        <f>IF(A423="","",OpeningBank+SUMIFS(G$6:G423,E$6:E423,"Bank")-SUMIFS(H$6:H423,E$6:E423,"Bank"))</f>
        <v/>
      </c>
      <c r="J423" s="14">
        <f>IF(A423="","",OpeningCash+SUMIFS(G$6:G423,E$6:E423,"Cash")-SUMIFS(H$6:H423,E$6:E423,"Cash"))</f>
        <v/>
      </c>
      <c r="K423" s="13" t="n"/>
    </row>
    <row r="424">
      <c r="A424" s="10" t="n"/>
      <c r="G424" s="11" t="n"/>
      <c r="H424" s="11" t="n"/>
      <c r="I424" s="11">
        <f>IF(A424="","",OpeningBank+SUMIFS(G$6:G424,E$6:E424,"Bank")-SUMIFS(H$6:H424,E$6:E424,"Bank"))</f>
        <v/>
      </c>
      <c r="J424" s="11">
        <f>IF(A424="","",OpeningCash+SUMIFS(G$6:G424,E$6:E424,"Cash")-SUMIFS(H$6:H424,E$6:E424,"Cash"))</f>
        <v/>
      </c>
    </row>
    <row r="425">
      <c r="A425" s="12" t="n"/>
      <c r="B425" s="13" t="n"/>
      <c r="C425" s="13" t="n"/>
      <c r="D425" s="13" t="n"/>
      <c r="E425" s="13" t="n"/>
      <c r="F425" s="13" t="n"/>
      <c r="G425" s="14" t="n"/>
      <c r="H425" s="14" t="n"/>
      <c r="I425" s="14">
        <f>IF(A425="","",OpeningBank+SUMIFS(G$6:G425,E$6:E425,"Bank")-SUMIFS(H$6:H425,E$6:E425,"Bank"))</f>
        <v/>
      </c>
      <c r="J425" s="14">
        <f>IF(A425="","",OpeningCash+SUMIFS(G$6:G425,E$6:E425,"Cash")-SUMIFS(H$6:H425,E$6:E425,"Cash"))</f>
        <v/>
      </c>
      <c r="K425" s="13" t="n"/>
    </row>
    <row r="426">
      <c r="A426" s="10" t="n"/>
      <c r="G426" s="11" t="n"/>
      <c r="H426" s="11" t="n"/>
      <c r="I426" s="11">
        <f>IF(A426="","",OpeningBank+SUMIFS(G$6:G426,E$6:E426,"Bank")-SUMIFS(H$6:H426,E$6:E426,"Bank"))</f>
        <v/>
      </c>
      <c r="J426" s="11">
        <f>IF(A426="","",OpeningCash+SUMIFS(G$6:G426,E$6:E426,"Cash")-SUMIFS(H$6:H426,E$6:E426,"Cash"))</f>
        <v/>
      </c>
    </row>
    <row r="427">
      <c r="A427" s="12" t="n"/>
      <c r="B427" s="13" t="n"/>
      <c r="C427" s="13" t="n"/>
      <c r="D427" s="13" t="n"/>
      <c r="E427" s="13" t="n"/>
      <c r="F427" s="13" t="n"/>
      <c r="G427" s="14" t="n"/>
      <c r="H427" s="14" t="n"/>
      <c r="I427" s="14">
        <f>IF(A427="","",OpeningBank+SUMIFS(G$6:G427,E$6:E427,"Bank")-SUMIFS(H$6:H427,E$6:E427,"Bank"))</f>
        <v/>
      </c>
      <c r="J427" s="14">
        <f>IF(A427="","",OpeningCash+SUMIFS(G$6:G427,E$6:E427,"Cash")-SUMIFS(H$6:H427,E$6:E427,"Cash"))</f>
        <v/>
      </c>
      <c r="K427" s="13" t="n"/>
    </row>
    <row r="428">
      <c r="A428" s="10" t="n"/>
      <c r="G428" s="11" t="n"/>
      <c r="H428" s="11" t="n"/>
      <c r="I428" s="11">
        <f>IF(A428="","",OpeningBank+SUMIFS(G$6:G428,E$6:E428,"Bank")-SUMIFS(H$6:H428,E$6:E428,"Bank"))</f>
        <v/>
      </c>
      <c r="J428" s="11">
        <f>IF(A428="","",OpeningCash+SUMIFS(G$6:G428,E$6:E428,"Cash")-SUMIFS(H$6:H428,E$6:E428,"Cash"))</f>
        <v/>
      </c>
    </row>
    <row r="429">
      <c r="A429" s="12" t="n"/>
      <c r="B429" s="13" t="n"/>
      <c r="C429" s="13" t="n"/>
      <c r="D429" s="13" t="n"/>
      <c r="E429" s="13" t="n"/>
      <c r="F429" s="13" t="n"/>
      <c r="G429" s="14" t="n"/>
      <c r="H429" s="14" t="n"/>
      <c r="I429" s="14">
        <f>IF(A429="","",OpeningBank+SUMIFS(G$6:G429,E$6:E429,"Bank")-SUMIFS(H$6:H429,E$6:E429,"Bank"))</f>
        <v/>
      </c>
      <c r="J429" s="14">
        <f>IF(A429="","",OpeningCash+SUMIFS(G$6:G429,E$6:E429,"Cash")-SUMIFS(H$6:H429,E$6:E429,"Cash"))</f>
        <v/>
      </c>
      <c r="K429" s="13" t="n"/>
    </row>
    <row r="430">
      <c r="A430" s="10" t="n"/>
      <c r="G430" s="11" t="n"/>
      <c r="H430" s="11" t="n"/>
      <c r="I430" s="11">
        <f>IF(A430="","",OpeningBank+SUMIFS(G$6:G430,E$6:E430,"Bank")-SUMIFS(H$6:H430,E$6:E430,"Bank"))</f>
        <v/>
      </c>
      <c r="J430" s="11">
        <f>IF(A430="","",OpeningCash+SUMIFS(G$6:G430,E$6:E430,"Cash")-SUMIFS(H$6:H430,E$6:E430,"Cash"))</f>
        <v/>
      </c>
    </row>
    <row r="431">
      <c r="A431" s="12" t="n"/>
      <c r="B431" s="13" t="n"/>
      <c r="C431" s="13" t="n"/>
      <c r="D431" s="13" t="n"/>
      <c r="E431" s="13" t="n"/>
      <c r="F431" s="13" t="n"/>
      <c r="G431" s="14" t="n"/>
      <c r="H431" s="14" t="n"/>
      <c r="I431" s="14">
        <f>IF(A431="","",OpeningBank+SUMIFS(G$6:G431,E$6:E431,"Bank")-SUMIFS(H$6:H431,E$6:E431,"Bank"))</f>
        <v/>
      </c>
      <c r="J431" s="14">
        <f>IF(A431="","",OpeningCash+SUMIFS(G$6:G431,E$6:E431,"Cash")-SUMIFS(H$6:H431,E$6:E431,"Cash"))</f>
        <v/>
      </c>
      <c r="K431" s="13" t="n"/>
    </row>
    <row r="432">
      <c r="A432" s="10" t="n"/>
      <c r="G432" s="11" t="n"/>
      <c r="H432" s="11" t="n"/>
      <c r="I432" s="11">
        <f>IF(A432="","",OpeningBank+SUMIFS(G$6:G432,E$6:E432,"Bank")-SUMIFS(H$6:H432,E$6:E432,"Bank"))</f>
        <v/>
      </c>
      <c r="J432" s="11">
        <f>IF(A432="","",OpeningCash+SUMIFS(G$6:G432,E$6:E432,"Cash")-SUMIFS(H$6:H432,E$6:E432,"Cash"))</f>
        <v/>
      </c>
    </row>
    <row r="433">
      <c r="A433" s="12" t="n"/>
      <c r="B433" s="13" t="n"/>
      <c r="C433" s="13" t="n"/>
      <c r="D433" s="13" t="n"/>
      <c r="E433" s="13" t="n"/>
      <c r="F433" s="13" t="n"/>
      <c r="G433" s="14" t="n"/>
      <c r="H433" s="14" t="n"/>
      <c r="I433" s="14">
        <f>IF(A433="","",OpeningBank+SUMIFS(G$6:G433,E$6:E433,"Bank")-SUMIFS(H$6:H433,E$6:E433,"Bank"))</f>
        <v/>
      </c>
      <c r="J433" s="14">
        <f>IF(A433="","",OpeningCash+SUMIFS(G$6:G433,E$6:E433,"Cash")-SUMIFS(H$6:H433,E$6:E433,"Cash"))</f>
        <v/>
      </c>
      <c r="K433" s="13" t="n"/>
    </row>
    <row r="434">
      <c r="A434" s="10" t="n"/>
      <c r="G434" s="11" t="n"/>
      <c r="H434" s="11" t="n"/>
      <c r="I434" s="11">
        <f>IF(A434="","",OpeningBank+SUMIFS(G$6:G434,E$6:E434,"Bank")-SUMIFS(H$6:H434,E$6:E434,"Bank"))</f>
        <v/>
      </c>
      <c r="J434" s="11">
        <f>IF(A434="","",OpeningCash+SUMIFS(G$6:G434,E$6:E434,"Cash")-SUMIFS(H$6:H434,E$6:E434,"Cash"))</f>
        <v/>
      </c>
    </row>
    <row r="435">
      <c r="A435" s="12" t="n"/>
      <c r="B435" s="13" t="n"/>
      <c r="C435" s="13" t="n"/>
      <c r="D435" s="13" t="n"/>
      <c r="E435" s="13" t="n"/>
      <c r="F435" s="13" t="n"/>
      <c r="G435" s="14" t="n"/>
      <c r="H435" s="14" t="n"/>
      <c r="I435" s="14">
        <f>IF(A435="","",OpeningBank+SUMIFS(G$6:G435,E$6:E435,"Bank")-SUMIFS(H$6:H435,E$6:E435,"Bank"))</f>
        <v/>
      </c>
      <c r="J435" s="14">
        <f>IF(A435="","",OpeningCash+SUMIFS(G$6:G435,E$6:E435,"Cash")-SUMIFS(H$6:H435,E$6:E435,"Cash"))</f>
        <v/>
      </c>
      <c r="K435" s="13" t="n"/>
    </row>
    <row r="436">
      <c r="A436" s="10" t="n"/>
      <c r="G436" s="11" t="n"/>
      <c r="H436" s="11" t="n"/>
      <c r="I436" s="11">
        <f>IF(A436="","",OpeningBank+SUMIFS(G$6:G436,E$6:E436,"Bank")-SUMIFS(H$6:H436,E$6:E436,"Bank"))</f>
        <v/>
      </c>
      <c r="J436" s="11">
        <f>IF(A436="","",OpeningCash+SUMIFS(G$6:G436,E$6:E436,"Cash")-SUMIFS(H$6:H436,E$6:E436,"Cash"))</f>
        <v/>
      </c>
    </row>
    <row r="437">
      <c r="A437" s="12" t="n"/>
      <c r="B437" s="13" t="n"/>
      <c r="C437" s="13" t="n"/>
      <c r="D437" s="13" t="n"/>
      <c r="E437" s="13" t="n"/>
      <c r="F437" s="13" t="n"/>
      <c r="G437" s="14" t="n"/>
      <c r="H437" s="14" t="n"/>
      <c r="I437" s="14">
        <f>IF(A437="","",OpeningBank+SUMIFS(G$6:G437,E$6:E437,"Bank")-SUMIFS(H$6:H437,E$6:E437,"Bank"))</f>
        <v/>
      </c>
      <c r="J437" s="14">
        <f>IF(A437="","",OpeningCash+SUMIFS(G$6:G437,E$6:E437,"Cash")-SUMIFS(H$6:H437,E$6:E437,"Cash"))</f>
        <v/>
      </c>
      <c r="K437" s="13" t="n"/>
    </row>
    <row r="438">
      <c r="A438" s="10" t="n"/>
      <c r="G438" s="11" t="n"/>
      <c r="H438" s="11" t="n"/>
      <c r="I438" s="11">
        <f>IF(A438="","",OpeningBank+SUMIFS(G$6:G438,E$6:E438,"Bank")-SUMIFS(H$6:H438,E$6:E438,"Bank"))</f>
        <v/>
      </c>
      <c r="J438" s="11">
        <f>IF(A438="","",OpeningCash+SUMIFS(G$6:G438,E$6:E438,"Cash")-SUMIFS(H$6:H438,E$6:E438,"Cash"))</f>
        <v/>
      </c>
    </row>
    <row r="439">
      <c r="A439" s="12" t="n"/>
      <c r="B439" s="13" t="n"/>
      <c r="C439" s="13" t="n"/>
      <c r="D439" s="13" t="n"/>
      <c r="E439" s="13" t="n"/>
      <c r="F439" s="13" t="n"/>
      <c r="G439" s="14" t="n"/>
      <c r="H439" s="14" t="n"/>
      <c r="I439" s="14">
        <f>IF(A439="","",OpeningBank+SUMIFS(G$6:G439,E$6:E439,"Bank")-SUMIFS(H$6:H439,E$6:E439,"Bank"))</f>
        <v/>
      </c>
      <c r="J439" s="14">
        <f>IF(A439="","",OpeningCash+SUMIFS(G$6:G439,E$6:E439,"Cash")-SUMIFS(H$6:H439,E$6:E439,"Cash"))</f>
        <v/>
      </c>
      <c r="K439" s="13" t="n"/>
    </row>
    <row r="440">
      <c r="A440" s="10" t="n"/>
      <c r="G440" s="11" t="n"/>
      <c r="H440" s="11" t="n"/>
      <c r="I440" s="11">
        <f>IF(A440="","",OpeningBank+SUMIFS(G$6:G440,E$6:E440,"Bank")-SUMIFS(H$6:H440,E$6:E440,"Bank"))</f>
        <v/>
      </c>
      <c r="J440" s="11">
        <f>IF(A440="","",OpeningCash+SUMIFS(G$6:G440,E$6:E440,"Cash")-SUMIFS(H$6:H440,E$6:E440,"Cash"))</f>
        <v/>
      </c>
    </row>
    <row r="441">
      <c r="A441" s="12" t="n"/>
      <c r="B441" s="13" t="n"/>
      <c r="C441" s="13" t="n"/>
      <c r="D441" s="13" t="n"/>
      <c r="E441" s="13" t="n"/>
      <c r="F441" s="13" t="n"/>
      <c r="G441" s="14" t="n"/>
      <c r="H441" s="14" t="n"/>
      <c r="I441" s="14">
        <f>IF(A441="","",OpeningBank+SUMIFS(G$6:G441,E$6:E441,"Bank")-SUMIFS(H$6:H441,E$6:E441,"Bank"))</f>
        <v/>
      </c>
      <c r="J441" s="14">
        <f>IF(A441="","",OpeningCash+SUMIFS(G$6:G441,E$6:E441,"Cash")-SUMIFS(H$6:H441,E$6:E441,"Cash"))</f>
        <v/>
      </c>
      <c r="K441" s="13" t="n"/>
    </row>
    <row r="442">
      <c r="A442" s="10" t="n"/>
      <c r="G442" s="11" t="n"/>
      <c r="H442" s="11" t="n"/>
      <c r="I442" s="11">
        <f>IF(A442="","",OpeningBank+SUMIFS(G$6:G442,E$6:E442,"Bank")-SUMIFS(H$6:H442,E$6:E442,"Bank"))</f>
        <v/>
      </c>
      <c r="J442" s="11">
        <f>IF(A442="","",OpeningCash+SUMIFS(G$6:G442,E$6:E442,"Cash")-SUMIFS(H$6:H442,E$6:E442,"Cash"))</f>
        <v/>
      </c>
    </row>
    <row r="443">
      <c r="A443" s="12" t="n"/>
      <c r="B443" s="13" t="n"/>
      <c r="C443" s="13" t="n"/>
      <c r="D443" s="13" t="n"/>
      <c r="E443" s="13" t="n"/>
      <c r="F443" s="13" t="n"/>
      <c r="G443" s="14" t="n"/>
      <c r="H443" s="14" t="n"/>
      <c r="I443" s="14">
        <f>IF(A443="","",OpeningBank+SUMIFS(G$6:G443,E$6:E443,"Bank")-SUMIFS(H$6:H443,E$6:E443,"Bank"))</f>
        <v/>
      </c>
      <c r="J443" s="14">
        <f>IF(A443="","",OpeningCash+SUMIFS(G$6:G443,E$6:E443,"Cash")-SUMIFS(H$6:H443,E$6:E443,"Cash"))</f>
        <v/>
      </c>
      <c r="K443" s="13" t="n"/>
    </row>
    <row r="444">
      <c r="A444" s="10" t="n"/>
      <c r="G444" s="11" t="n"/>
      <c r="H444" s="11" t="n"/>
      <c r="I444" s="11">
        <f>IF(A444="","",OpeningBank+SUMIFS(G$6:G444,E$6:E444,"Bank")-SUMIFS(H$6:H444,E$6:E444,"Bank"))</f>
        <v/>
      </c>
      <c r="J444" s="11">
        <f>IF(A444="","",OpeningCash+SUMIFS(G$6:G444,E$6:E444,"Cash")-SUMIFS(H$6:H444,E$6:E444,"Cash"))</f>
        <v/>
      </c>
    </row>
    <row r="445">
      <c r="A445" s="12" t="n"/>
      <c r="B445" s="13" t="n"/>
      <c r="C445" s="13" t="n"/>
      <c r="D445" s="13" t="n"/>
      <c r="E445" s="13" t="n"/>
      <c r="F445" s="13" t="n"/>
      <c r="G445" s="14" t="n"/>
      <c r="H445" s="14" t="n"/>
      <c r="I445" s="14">
        <f>IF(A445="","",OpeningBank+SUMIFS(G$6:G445,E$6:E445,"Bank")-SUMIFS(H$6:H445,E$6:E445,"Bank"))</f>
        <v/>
      </c>
      <c r="J445" s="14">
        <f>IF(A445="","",OpeningCash+SUMIFS(G$6:G445,E$6:E445,"Cash")-SUMIFS(H$6:H445,E$6:E445,"Cash"))</f>
        <v/>
      </c>
      <c r="K445" s="13" t="n"/>
    </row>
    <row r="446">
      <c r="A446" s="10" t="n"/>
      <c r="G446" s="11" t="n"/>
      <c r="H446" s="11" t="n"/>
      <c r="I446" s="11">
        <f>IF(A446="","",OpeningBank+SUMIFS(G$6:G446,E$6:E446,"Bank")-SUMIFS(H$6:H446,E$6:E446,"Bank"))</f>
        <v/>
      </c>
      <c r="J446" s="11">
        <f>IF(A446="","",OpeningCash+SUMIFS(G$6:G446,E$6:E446,"Cash")-SUMIFS(H$6:H446,E$6:E446,"Cash"))</f>
        <v/>
      </c>
    </row>
    <row r="447">
      <c r="A447" s="12" t="n"/>
      <c r="B447" s="13" t="n"/>
      <c r="C447" s="13" t="n"/>
      <c r="D447" s="13" t="n"/>
      <c r="E447" s="13" t="n"/>
      <c r="F447" s="13" t="n"/>
      <c r="G447" s="14" t="n"/>
      <c r="H447" s="14" t="n"/>
      <c r="I447" s="14">
        <f>IF(A447="","",OpeningBank+SUMIFS(G$6:G447,E$6:E447,"Bank")-SUMIFS(H$6:H447,E$6:E447,"Bank"))</f>
        <v/>
      </c>
      <c r="J447" s="14">
        <f>IF(A447="","",OpeningCash+SUMIFS(G$6:G447,E$6:E447,"Cash")-SUMIFS(H$6:H447,E$6:E447,"Cash"))</f>
        <v/>
      </c>
      <c r="K447" s="13" t="n"/>
    </row>
    <row r="448">
      <c r="A448" s="10" t="n"/>
      <c r="G448" s="11" t="n"/>
      <c r="H448" s="11" t="n"/>
      <c r="I448" s="11">
        <f>IF(A448="","",OpeningBank+SUMIFS(G$6:G448,E$6:E448,"Bank")-SUMIFS(H$6:H448,E$6:E448,"Bank"))</f>
        <v/>
      </c>
      <c r="J448" s="11">
        <f>IF(A448="","",OpeningCash+SUMIFS(G$6:G448,E$6:E448,"Cash")-SUMIFS(H$6:H448,E$6:E448,"Cash"))</f>
        <v/>
      </c>
    </row>
    <row r="449">
      <c r="A449" s="12" t="n"/>
      <c r="B449" s="13" t="n"/>
      <c r="C449" s="13" t="n"/>
      <c r="D449" s="13" t="n"/>
      <c r="E449" s="13" t="n"/>
      <c r="F449" s="13" t="n"/>
      <c r="G449" s="14" t="n"/>
      <c r="H449" s="14" t="n"/>
      <c r="I449" s="14">
        <f>IF(A449="","",OpeningBank+SUMIFS(G$6:G449,E$6:E449,"Bank")-SUMIFS(H$6:H449,E$6:E449,"Bank"))</f>
        <v/>
      </c>
      <c r="J449" s="14">
        <f>IF(A449="","",OpeningCash+SUMIFS(G$6:G449,E$6:E449,"Cash")-SUMIFS(H$6:H449,E$6:E449,"Cash"))</f>
        <v/>
      </c>
      <c r="K449" s="13" t="n"/>
    </row>
    <row r="450">
      <c r="A450" s="10" t="n"/>
      <c r="G450" s="11" t="n"/>
      <c r="H450" s="11" t="n"/>
      <c r="I450" s="11">
        <f>IF(A450="","",OpeningBank+SUMIFS(G$6:G450,E$6:E450,"Bank")-SUMIFS(H$6:H450,E$6:E450,"Bank"))</f>
        <v/>
      </c>
      <c r="J450" s="11">
        <f>IF(A450="","",OpeningCash+SUMIFS(G$6:G450,E$6:E450,"Cash")-SUMIFS(H$6:H450,E$6:E450,"Cash"))</f>
        <v/>
      </c>
    </row>
    <row r="451">
      <c r="A451" s="12" t="n"/>
      <c r="B451" s="13" t="n"/>
      <c r="C451" s="13" t="n"/>
      <c r="D451" s="13" t="n"/>
      <c r="E451" s="13" t="n"/>
      <c r="F451" s="13" t="n"/>
      <c r="G451" s="14" t="n"/>
      <c r="H451" s="14" t="n"/>
      <c r="I451" s="14">
        <f>IF(A451="","",OpeningBank+SUMIFS(G$6:G451,E$6:E451,"Bank")-SUMIFS(H$6:H451,E$6:E451,"Bank"))</f>
        <v/>
      </c>
      <c r="J451" s="14">
        <f>IF(A451="","",OpeningCash+SUMIFS(G$6:G451,E$6:E451,"Cash")-SUMIFS(H$6:H451,E$6:E451,"Cash"))</f>
        <v/>
      </c>
      <c r="K451" s="13" t="n"/>
    </row>
    <row r="452">
      <c r="A452" s="10" t="n"/>
      <c r="G452" s="11" t="n"/>
      <c r="H452" s="11" t="n"/>
      <c r="I452" s="11">
        <f>IF(A452="","",OpeningBank+SUMIFS(G$6:G452,E$6:E452,"Bank")-SUMIFS(H$6:H452,E$6:E452,"Bank"))</f>
        <v/>
      </c>
      <c r="J452" s="11">
        <f>IF(A452="","",OpeningCash+SUMIFS(G$6:G452,E$6:E452,"Cash")-SUMIFS(H$6:H452,E$6:E452,"Cash"))</f>
        <v/>
      </c>
    </row>
    <row r="453">
      <c r="A453" s="12" t="n"/>
      <c r="B453" s="13" t="n"/>
      <c r="C453" s="13" t="n"/>
      <c r="D453" s="13" t="n"/>
      <c r="E453" s="13" t="n"/>
      <c r="F453" s="13" t="n"/>
      <c r="G453" s="14" t="n"/>
      <c r="H453" s="14" t="n"/>
      <c r="I453" s="14">
        <f>IF(A453="","",OpeningBank+SUMIFS(G$6:G453,E$6:E453,"Bank")-SUMIFS(H$6:H453,E$6:E453,"Bank"))</f>
        <v/>
      </c>
      <c r="J453" s="14">
        <f>IF(A453="","",OpeningCash+SUMIFS(G$6:G453,E$6:E453,"Cash")-SUMIFS(H$6:H453,E$6:E453,"Cash"))</f>
        <v/>
      </c>
      <c r="K453" s="13" t="n"/>
    </row>
    <row r="454">
      <c r="A454" s="10" t="n"/>
      <c r="G454" s="11" t="n"/>
      <c r="H454" s="11" t="n"/>
      <c r="I454" s="11">
        <f>IF(A454="","",OpeningBank+SUMIFS(G$6:G454,E$6:E454,"Bank")-SUMIFS(H$6:H454,E$6:E454,"Bank"))</f>
        <v/>
      </c>
      <c r="J454" s="11">
        <f>IF(A454="","",OpeningCash+SUMIFS(G$6:G454,E$6:E454,"Cash")-SUMIFS(H$6:H454,E$6:E454,"Cash"))</f>
        <v/>
      </c>
    </row>
    <row r="455">
      <c r="A455" s="12" t="n"/>
      <c r="B455" s="13" t="n"/>
      <c r="C455" s="13" t="n"/>
      <c r="D455" s="13" t="n"/>
      <c r="E455" s="13" t="n"/>
      <c r="F455" s="13" t="n"/>
      <c r="G455" s="14" t="n"/>
      <c r="H455" s="14" t="n"/>
      <c r="I455" s="14">
        <f>IF(A455="","",OpeningBank+SUMIFS(G$6:G455,E$6:E455,"Bank")-SUMIFS(H$6:H455,E$6:E455,"Bank"))</f>
        <v/>
      </c>
      <c r="J455" s="14">
        <f>IF(A455="","",OpeningCash+SUMIFS(G$6:G455,E$6:E455,"Cash")-SUMIFS(H$6:H455,E$6:E455,"Cash"))</f>
        <v/>
      </c>
      <c r="K455" s="13" t="n"/>
    </row>
    <row r="456">
      <c r="A456" s="10" t="n"/>
      <c r="G456" s="11" t="n"/>
      <c r="H456" s="11" t="n"/>
      <c r="I456" s="11">
        <f>IF(A456="","",OpeningBank+SUMIFS(G$6:G456,E$6:E456,"Bank")-SUMIFS(H$6:H456,E$6:E456,"Bank"))</f>
        <v/>
      </c>
      <c r="J456" s="11">
        <f>IF(A456="","",OpeningCash+SUMIFS(G$6:G456,E$6:E456,"Cash")-SUMIFS(H$6:H456,E$6:E456,"Cash"))</f>
        <v/>
      </c>
    </row>
    <row r="457">
      <c r="A457" s="12" t="n"/>
      <c r="B457" s="13" t="n"/>
      <c r="C457" s="13" t="n"/>
      <c r="D457" s="13" t="n"/>
      <c r="E457" s="13" t="n"/>
      <c r="F457" s="13" t="n"/>
      <c r="G457" s="14" t="n"/>
      <c r="H457" s="14" t="n"/>
      <c r="I457" s="14">
        <f>IF(A457="","",OpeningBank+SUMIFS(G$6:G457,E$6:E457,"Bank")-SUMIFS(H$6:H457,E$6:E457,"Bank"))</f>
        <v/>
      </c>
      <c r="J457" s="14">
        <f>IF(A457="","",OpeningCash+SUMIFS(G$6:G457,E$6:E457,"Cash")-SUMIFS(H$6:H457,E$6:E457,"Cash"))</f>
        <v/>
      </c>
      <c r="K457" s="13" t="n"/>
    </row>
    <row r="458">
      <c r="A458" s="10" t="n"/>
      <c r="G458" s="11" t="n"/>
      <c r="H458" s="11" t="n"/>
      <c r="I458" s="11">
        <f>IF(A458="","",OpeningBank+SUMIFS(G$6:G458,E$6:E458,"Bank")-SUMIFS(H$6:H458,E$6:E458,"Bank"))</f>
        <v/>
      </c>
      <c r="J458" s="11">
        <f>IF(A458="","",OpeningCash+SUMIFS(G$6:G458,E$6:E458,"Cash")-SUMIFS(H$6:H458,E$6:E458,"Cash"))</f>
        <v/>
      </c>
    </row>
    <row r="459">
      <c r="A459" s="12" t="n"/>
      <c r="B459" s="13" t="n"/>
      <c r="C459" s="13" t="n"/>
      <c r="D459" s="13" t="n"/>
      <c r="E459" s="13" t="n"/>
      <c r="F459" s="13" t="n"/>
      <c r="G459" s="14" t="n"/>
      <c r="H459" s="14" t="n"/>
      <c r="I459" s="14">
        <f>IF(A459="","",OpeningBank+SUMIFS(G$6:G459,E$6:E459,"Bank")-SUMIFS(H$6:H459,E$6:E459,"Bank"))</f>
        <v/>
      </c>
      <c r="J459" s="14">
        <f>IF(A459="","",OpeningCash+SUMIFS(G$6:G459,E$6:E459,"Cash")-SUMIFS(H$6:H459,E$6:E459,"Cash"))</f>
        <v/>
      </c>
      <c r="K459" s="13" t="n"/>
    </row>
    <row r="460">
      <c r="A460" s="10" t="n"/>
      <c r="G460" s="11" t="n"/>
      <c r="H460" s="11" t="n"/>
      <c r="I460" s="11">
        <f>IF(A460="","",OpeningBank+SUMIFS(G$6:G460,E$6:E460,"Bank")-SUMIFS(H$6:H460,E$6:E460,"Bank"))</f>
        <v/>
      </c>
      <c r="J460" s="11">
        <f>IF(A460="","",OpeningCash+SUMIFS(G$6:G460,E$6:E460,"Cash")-SUMIFS(H$6:H460,E$6:E460,"Cash"))</f>
        <v/>
      </c>
    </row>
    <row r="461">
      <c r="A461" s="12" t="n"/>
      <c r="B461" s="13" t="n"/>
      <c r="C461" s="13" t="n"/>
      <c r="D461" s="13" t="n"/>
      <c r="E461" s="13" t="n"/>
      <c r="F461" s="13" t="n"/>
      <c r="G461" s="14" t="n"/>
      <c r="H461" s="14" t="n"/>
      <c r="I461" s="14">
        <f>IF(A461="","",OpeningBank+SUMIFS(G$6:G461,E$6:E461,"Bank")-SUMIFS(H$6:H461,E$6:E461,"Bank"))</f>
        <v/>
      </c>
      <c r="J461" s="14">
        <f>IF(A461="","",OpeningCash+SUMIFS(G$6:G461,E$6:E461,"Cash")-SUMIFS(H$6:H461,E$6:E461,"Cash"))</f>
        <v/>
      </c>
      <c r="K461" s="13" t="n"/>
    </row>
    <row r="462">
      <c r="A462" s="10" t="n"/>
      <c r="G462" s="11" t="n"/>
      <c r="H462" s="11" t="n"/>
      <c r="I462" s="11">
        <f>IF(A462="","",OpeningBank+SUMIFS(G$6:G462,E$6:E462,"Bank")-SUMIFS(H$6:H462,E$6:E462,"Bank"))</f>
        <v/>
      </c>
      <c r="J462" s="11">
        <f>IF(A462="","",OpeningCash+SUMIFS(G$6:G462,E$6:E462,"Cash")-SUMIFS(H$6:H462,E$6:E462,"Cash"))</f>
        <v/>
      </c>
    </row>
    <row r="463">
      <c r="A463" s="12" t="n"/>
      <c r="B463" s="13" t="n"/>
      <c r="C463" s="13" t="n"/>
      <c r="D463" s="13" t="n"/>
      <c r="E463" s="13" t="n"/>
      <c r="F463" s="13" t="n"/>
      <c r="G463" s="14" t="n"/>
      <c r="H463" s="14" t="n"/>
      <c r="I463" s="14">
        <f>IF(A463="","",OpeningBank+SUMIFS(G$6:G463,E$6:E463,"Bank")-SUMIFS(H$6:H463,E$6:E463,"Bank"))</f>
        <v/>
      </c>
      <c r="J463" s="14">
        <f>IF(A463="","",OpeningCash+SUMIFS(G$6:G463,E$6:E463,"Cash")-SUMIFS(H$6:H463,E$6:E463,"Cash"))</f>
        <v/>
      </c>
      <c r="K463" s="13" t="n"/>
    </row>
    <row r="464">
      <c r="A464" s="10" t="n"/>
      <c r="G464" s="11" t="n"/>
      <c r="H464" s="11" t="n"/>
      <c r="I464" s="11">
        <f>IF(A464="","",OpeningBank+SUMIFS(G$6:G464,E$6:E464,"Bank")-SUMIFS(H$6:H464,E$6:E464,"Bank"))</f>
        <v/>
      </c>
      <c r="J464" s="11">
        <f>IF(A464="","",OpeningCash+SUMIFS(G$6:G464,E$6:E464,"Cash")-SUMIFS(H$6:H464,E$6:E464,"Cash"))</f>
        <v/>
      </c>
    </row>
    <row r="465">
      <c r="A465" s="12" t="n"/>
      <c r="B465" s="13" t="n"/>
      <c r="C465" s="13" t="n"/>
      <c r="D465" s="13" t="n"/>
      <c r="E465" s="13" t="n"/>
      <c r="F465" s="13" t="n"/>
      <c r="G465" s="14" t="n"/>
      <c r="H465" s="14" t="n"/>
      <c r="I465" s="14">
        <f>IF(A465="","",OpeningBank+SUMIFS(G$6:G465,E$6:E465,"Bank")-SUMIFS(H$6:H465,E$6:E465,"Bank"))</f>
        <v/>
      </c>
      <c r="J465" s="14">
        <f>IF(A465="","",OpeningCash+SUMIFS(G$6:G465,E$6:E465,"Cash")-SUMIFS(H$6:H465,E$6:E465,"Cash"))</f>
        <v/>
      </c>
      <c r="K465" s="13" t="n"/>
    </row>
    <row r="466">
      <c r="A466" s="10" t="n"/>
      <c r="G466" s="11" t="n"/>
      <c r="H466" s="11" t="n"/>
      <c r="I466" s="11">
        <f>IF(A466="","",OpeningBank+SUMIFS(G$6:G466,E$6:E466,"Bank")-SUMIFS(H$6:H466,E$6:E466,"Bank"))</f>
        <v/>
      </c>
      <c r="J466" s="11">
        <f>IF(A466="","",OpeningCash+SUMIFS(G$6:G466,E$6:E466,"Cash")-SUMIFS(H$6:H466,E$6:E466,"Cash"))</f>
        <v/>
      </c>
    </row>
    <row r="467">
      <c r="A467" s="12" t="n"/>
      <c r="B467" s="13" t="n"/>
      <c r="C467" s="13" t="n"/>
      <c r="D467" s="13" t="n"/>
      <c r="E467" s="13" t="n"/>
      <c r="F467" s="13" t="n"/>
      <c r="G467" s="14" t="n"/>
      <c r="H467" s="14" t="n"/>
      <c r="I467" s="14">
        <f>IF(A467="","",OpeningBank+SUMIFS(G$6:G467,E$6:E467,"Bank")-SUMIFS(H$6:H467,E$6:E467,"Bank"))</f>
        <v/>
      </c>
      <c r="J467" s="14">
        <f>IF(A467="","",OpeningCash+SUMIFS(G$6:G467,E$6:E467,"Cash")-SUMIFS(H$6:H467,E$6:E467,"Cash"))</f>
        <v/>
      </c>
      <c r="K467" s="13" t="n"/>
    </row>
    <row r="468">
      <c r="A468" s="10" t="n"/>
      <c r="G468" s="11" t="n"/>
      <c r="H468" s="11" t="n"/>
      <c r="I468" s="11">
        <f>IF(A468="","",OpeningBank+SUMIFS(G$6:G468,E$6:E468,"Bank")-SUMIFS(H$6:H468,E$6:E468,"Bank"))</f>
        <v/>
      </c>
      <c r="J468" s="11">
        <f>IF(A468="","",OpeningCash+SUMIFS(G$6:G468,E$6:E468,"Cash")-SUMIFS(H$6:H468,E$6:E468,"Cash"))</f>
        <v/>
      </c>
    </row>
    <row r="469">
      <c r="A469" s="12" t="n"/>
      <c r="B469" s="13" t="n"/>
      <c r="C469" s="13" t="n"/>
      <c r="D469" s="13" t="n"/>
      <c r="E469" s="13" t="n"/>
      <c r="F469" s="13" t="n"/>
      <c r="G469" s="14" t="n"/>
      <c r="H469" s="14" t="n"/>
      <c r="I469" s="14">
        <f>IF(A469="","",OpeningBank+SUMIFS(G$6:G469,E$6:E469,"Bank")-SUMIFS(H$6:H469,E$6:E469,"Bank"))</f>
        <v/>
      </c>
      <c r="J469" s="14">
        <f>IF(A469="","",OpeningCash+SUMIFS(G$6:G469,E$6:E469,"Cash")-SUMIFS(H$6:H469,E$6:E469,"Cash"))</f>
        <v/>
      </c>
      <c r="K469" s="13" t="n"/>
    </row>
    <row r="470">
      <c r="A470" s="10" t="n"/>
      <c r="G470" s="11" t="n"/>
      <c r="H470" s="11" t="n"/>
      <c r="I470" s="11">
        <f>IF(A470="","",OpeningBank+SUMIFS(G$6:G470,E$6:E470,"Bank")-SUMIFS(H$6:H470,E$6:E470,"Bank"))</f>
        <v/>
      </c>
      <c r="J470" s="11">
        <f>IF(A470="","",OpeningCash+SUMIFS(G$6:G470,E$6:E470,"Cash")-SUMIFS(H$6:H470,E$6:E470,"Cash"))</f>
        <v/>
      </c>
    </row>
    <row r="471">
      <c r="A471" s="12" t="n"/>
      <c r="B471" s="13" t="n"/>
      <c r="C471" s="13" t="n"/>
      <c r="D471" s="13" t="n"/>
      <c r="E471" s="13" t="n"/>
      <c r="F471" s="13" t="n"/>
      <c r="G471" s="14" t="n"/>
      <c r="H471" s="14" t="n"/>
      <c r="I471" s="14">
        <f>IF(A471="","",OpeningBank+SUMIFS(G$6:G471,E$6:E471,"Bank")-SUMIFS(H$6:H471,E$6:E471,"Bank"))</f>
        <v/>
      </c>
      <c r="J471" s="14">
        <f>IF(A471="","",OpeningCash+SUMIFS(G$6:G471,E$6:E471,"Cash")-SUMIFS(H$6:H471,E$6:E471,"Cash"))</f>
        <v/>
      </c>
      <c r="K471" s="13" t="n"/>
    </row>
    <row r="472">
      <c r="A472" s="10" t="n"/>
      <c r="G472" s="11" t="n"/>
      <c r="H472" s="11" t="n"/>
      <c r="I472" s="11">
        <f>IF(A472="","",OpeningBank+SUMIFS(G$6:G472,E$6:E472,"Bank")-SUMIFS(H$6:H472,E$6:E472,"Bank"))</f>
        <v/>
      </c>
      <c r="J472" s="11">
        <f>IF(A472="","",OpeningCash+SUMIFS(G$6:G472,E$6:E472,"Cash")-SUMIFS(H$6:H472,E$6:E472,"Cash"))</f>
        <v/>
      </c>
    </row>
    <row r="473">
      <c r="A473" s="12" t="n"/>
      <c r="B473" s="13" t="n"/>
      <c r="C473" s="13" t="n"/>
      <c r="D473" s="13" t="n"/>
      <c r="E473" s="13" t="n"/>
      <c r="F473" s="13" t="n"/>
      <c r="G473" s="14" t="n"/>
      <c r="H473" s="14" t="n"/>
      <c r="I473" s="14">
        <f>IF(A473="","",OpeningBank+SUMIFS(G$6:G473,E$6:E473,"Bank")-SUMIFS(H$6:H473,E$6:E473,"Bank"))</f>
        <v/>
      </c>
      <c r="J473" s="14">
        <f>IF(A473="","",OpeningCash+SUMIFS(G$6:G473,E$6:E473,"Cash")-SUMIFS(H$6:H473,E$6:E473,"Cash"))</f>
        <v/>
      </c>
      <c r="K473" s="13" t="n"/>
    </row>
    <row r="474">
      <c r="A474" s="10" t="n"/>
      <c r="G474" s="11" t="n"/>
      <c r="H474" s="11" t="n"/>
      <c r="I474" s="11">
        <f>IF(A474="","",OpeningBank+SUMIFS(G$6:G474,E$6:E474,"Bank")-SUMIFS(H$6:H474,E$6:E474,"Bank"))</f>
        <v/>
      </c>
      <c r="J474" s="11">
        <f>IF(A474="","",OpeningCash+SUMIFS(G$6:G474,E$6:E474,"Cash")-SUMIFS(H$6:H474,E$6:E474,"Cash"))</f>
        <v/>
      </c>
    </row>
    <row r="475">
      <c r="A475" s="12" t="n"/>
      <c r="B475" s="13" t="n"/>
      <c r="C475" s="13" t="n"/>
      <c r="D475" s="13" t="n"/>
      <c r="E475" s="13" t="n"/>
      <c r="F475" s="13" t="n"/>
      <c r="G475" s="14" t="n"/>
      <c r="H475" s="14" t="n"/>
      <c r="I475" s="14">
        <f>IF(A475="","",OpeningBank+SUMIFS(G$6:G475,E$6:E475,"Bank")-SUMIFS(H$6:H475,E$6:E475,"Bank"))</f>
        <v/>
      </c>
      <c r="J475" s="14">
        <f>IF(A475="","",OpeningCash+SUMIFS(G$6:G475,E$6:E475,"Cash")-SUMIFS(H$6:H475,E$6:E475,"Cash"))</f>
        <v/>
      </c>
      <c r="K475" s="13" t="n"/>
    </row>
    <row r="476">
      <c r="A476" s="10" t="n"/>
      <c r="G476" s="11" t="n"/>
      <c r="H476" s="11" t="n"/>
      <c r="I476" s="11">
        <f>IF(A476="","",OpeningBank+SUMIFS(G$6:G476,E$6:E476,"Bank")-SUMIFS(H$6:H476,E$6:E476,"Bank"))</f>
        <v/>
      </c>
      <c r="J476" s="11">
        <f>IF(A476="","",OpeningCash+SUMIFS(G$6:G476,E$6:E476,"Cash")-SUMIFS(H$6:H476,E$6:E476,"Cash"))</f>
        <v/>
      </c>
    </row>
    <row r="477">
      <c r="A477" s="12" t="n"/>
      <c r="B477" s="13" t="n"/>
      <c r="C477" s="13" t="n"/>
      <c r="D477" s="13" t="n"/>
      <c r="E477" s="13" t="n"/>
      <c r="F477" s="13" t="n"/>
      <c r="G477" s="14" t="n"/>
      <c r="H477" s="14" t="n"/>
      <c r="I477" s="14">
        <f>IF(A477="","",OpeningBank+SUMIFS(G$6:G477,E$6:E477,"Bank")-SUMIFS(H$6:H477,E$6:E477,"Bank"))</f>
        <v/>
      </c>
      <c r="J477" s="14">
        <f>IF(A477="","",OpeningCash+SUMIFS(G$6:G477,E$6:E477,"Cash")-SUMIFS(H$6:H477,E$6:E477,"Cash"))</f>
        <v/>
      </c>
      <c r="K477" s="13" t="n"/>
    </row>
    <row r="478">
      <c r="A478" s="10" t="n"/>
      <c r="G478" s="11" t="n"/>
      <c r="H478" s="11" t="n"/>
      <c r="I478" s="11">
        <f>IF(A478="","",OpeningBank+SUMIFS(G$6:G478,E$6:E478,"Bank")-SUMIFS(H$6:H478,E$6:E478,"Bank"))</f>
        <v/>
      </c>
      <c r="J478" s="11">
        <f>IF(A478="","",OpeningCash+SUMIFS(G$6:G478,E$6:E478,"Cash")-SUMIFS(H$6:H478,E$6:E478,"Cash"))</f>
        <v/>
      </c>
    </row>
    <row r="479">
      <c r="A479" s="12" t="n"/>
      <c r="B479" s="13" t="n"/>
      <c r="C479" s="13" t="n"/>
      <c r="D479" s="13" t="n"/>
      <c r="E479" s="13" t="n"/>
      <c r="F479" s="13" t="n"/>
      <c r="G479" s="14" t="n"/>
      <c r="H479" s="14" t="n"/>
      <c r="I479" s="14">
        <f>IF(A479="","",OpeningBank+SUMIFS(G$6:G479,E$6:E479,"Bank")-SUMIFS(H$6:H479,E$6:E479,"Bank"))</f>
        <v/>
      </c>
      <c r="J479" s="14">
        <f>IF(A479="","",OpeningCash+SUMIFS(G$6:G479,E$6:E479,"Cash")-SUMIFS(H$6:H479,E$6:E479,"Cash"))</f>
        <v/>
      </c>
      <c r="K479" s="13" t="n"/>
    </row>
    <row r="480">
      <c r="A480" s="10" t="n"/>
      <c r="G480" s="11" t="n"/>
      <c r="H480" s="11" t="n"/>
      <c r="I480" s="11">
        <f>IF(A480="","",OpeningBank+SUMIFS(G$6:G480,E$6:E480,"Bank")-SUMIFS(H$6:H480,E$6:E480,"Bank"))</f>
        <v/>
      </c>
      <c r="J480" s="11">
        <f>IF(A480="","",OpeningCash+SUMIFS(G$6:G480,E$6:E480,"Cash")-SUMIFS(H$6:H480,E$6:E480,"Cash"))</f>
        <v/>
      </c>
    </row>
    <row r="481">
      <c r="A481" s="12" t="n"/>
      <c r="B481" s="13" t="n"/>
      <c r="C481" s="13" t="n"/>
      <c r="D481" s="13" t="n"/>
      <c r="E481" s="13" t="n"/>
      <c r="F481" s="13" t="n"/>
      <c r="G481" s="14" t="n"/>
      <c r="H481" s="14" t="n"/>
      <c r="I481" s="14">
        <f>IF(A481="","",OpeningBank+SUMIFS(G$6:G481,E$6:E481,"Bank")-SUMIFS(H$6:H481,E$6:E481,"Bank"))</f>
        <v/>
      </c>
      <c r="J481" s="14">
        <f>IF(A481="","",OpeningCash+SUMIFS(G$6:G481,E$6:E481,"Cash")-SUMIFS(H$6:H481,E$6:E481,"Cash"))</f>
        <v/>
      </c>
      <c r="K481" s="13" t="n"/>
    </row>
    <row r="482">
      <c r="A482" s="10" t="n"/>
      <c r="G482" s="11" t="n"/>
      <c r="H482" s="11" t="n"/>
      <c r="I482" s="11">
        <f>IF(A482="","",OpeningBank+SUMIFS(G$6:G482,E$6:E482,"Bank")-SUMIFS(H$6:H482,E$6:E482,"Bank"))</f>
        <v/>
      </c>
      <c r="J482" s="11">
        <f>IF(A482="","",OpeningCash+SUMIFS(G$6:G482,E$6:E482,"Cash")-SUMIFS(H$6:H482,E$6:E482,"Cash"))</f>
        <v/>
      </c>
    </row>
    <row r="483">
      <c r="A483" s="12" t="n"/>
      <c r="B483" s="13" t="n"/>
      <c r="C483" s="13" t="n"/>
      <c r="D483" s="13" t="n"/>
      <c r="E483" s="13" t="n"/>
      <c r="F483" s="13" t="n"/>
      <c r="G483" s="14" t="n"/>
      <c r="H483" s="14" t="n"/>
      <c r="I483" s="14">
        <f>IF(A483="","",OpeningBank+SUMIFS(G$6:G483,E$6:E483,"Bank")-SUMIFS(H$6:H483,E$6:E483,"Bank"))</f>
        <v/>
      </c>
      <c r="J483" s="14">
        <f>IF(A483="","",OpeningCash+SUMIFS(G$6:G483,E$6:E483,"Cash")-SUMIFS(H$6:H483,E$6:E483,"Cash"))</f>
        <v/>
      </c>
      <c r="K483" s="13" t="n"/>
    </row>
    <row r="484">
      <c r="A484" s="10" t="n"/>
      <c r="G484" s="11" t="n"/>
      <c r="H484" s="11" t="n"/>
      <c r="I484" s="11">
        <f>IF(A484="","",OpeningBank+SUMIFS(G$6:G484,E$6:E484,"Bank")-SUMIFS(H$6:H484,E$6:E484,"Bank"))</f>
        <v/>
      </c>
      <c r="J484" s="11">
        <f>IF(A484="","",OpeningCash+SUMIFS(G$6:G484,E$6:E484,"Cash")-SUMIFS(H$6:H484,E$6:E484,"Cash"))</f>
        <v/>
      </c>
    </row>
    <row r="485">
      <c r="A485" s="12" t="n"/>
      <c r="B485" s="13" t="n"/>
      <c r="C485" s="13" t="n"/>
      <c r="D485" s="13" t="n"/>
      <c r="E485" s="13" t="n"/>
      <c r="F485" s="13" t="n"/>
      <c r="G485" s="14" t="n"/>
      <c r="H485" s="14" t="n"/>
      <c r="I485" s="14">
        <f>IF(A485="","",OpeningBank+SUMIFS(G$6:G485,E$6:E485,"Bank")-SUMIFS(H$6:H485,E$6:E485,"Bank"))</f>
        <v/>
      </c>
      <c r="J485" s="14">
        <f>IF(A485="","",OpeningCash+SUMIFS(G$6:G485,E$6:E485,"Cash")-SUMIFS(H$6:H485,E$6:E485,"Cash"))</f>
        <v/>
      </c>
      <c r="K485" s="13" t="n"/>
    </row>
    <row r="486">
      <c r="A486" s="10" t="n"/>
      <c r="G486" s="11" t="n"/>
      <c r="H486" s="11" t="n"/>
      <c r="I486" s="11">
        <f>IF(A486="","",OpeningBank+SUMIFS(G$6:G486,E$6:E486,"Bank")-SUMIFS(H$6:H486,E$6:E486,"Bank"))</f>
        <v/>
      </c>
      <c r="J486" s="11">
        <f>IF(A486="","",OpeningCash+SUMIFS(G$6:G486,E$6:E486,"Cash")-SUMIFS(H$6:H486,E$6:E486,"Cash"))</f>
        <v/>
      </c>
    </row>
    <row r="487">
      <c r="A487" s="12" t="n"/>
      <c r="B487" s="13" t="n"/>
      <c r="C487" s="13" t="n"/>
      <c r="D487" s="13" t="n"/>
      <c r="E487" s="13" t="n"/>
      <c r="F487" s="13" t="n"/>
      <c r="G487" s="14" t="n"/>
      <c r="H487" s="14" t="n"/>
      <c r="I487" s="14">
        <f>IF(A487="","",OpeningBank+SUMIFS(G$6:G487,E$6:E487,"Bank")-SUMIFS(H$6:H487,E$6:E487,"Bank"))</f>
        <v/>
      </c>
      <c r="J487" s="14">
        <f>IF(A487="","",OpeningCash+SUMIFS(G$6:G487,E$6:E487,"Cash")-SUMIFS(H$6:H487,E$6:E487,"Cash"))</f>
        <v/>
      </c>
      <c r="K487" s="13" t="n"/>
    </row>
    <row r="488">
      <c r="A488" s="10" t="n"/>
      <c r="G488" s="11" t="n"/>
      <c r="H488" s="11" t="n"/>
      <c r="I488" s="11">
        <f>IF(A488="","",OpeningBank+SUMIFS(G$6:G488,E$6:E488,"Bank")-SUMIFS(H$6:H488,E$6:E488,"Bank"))</f>
        <v/>
      </c>
      <c r="J488" s="11">
        <f>IF(A488="","",OpeningCash+SUMIFS(G$6:G488,E$6:E488,"Cash")-SUMIFS(H$6:H488,E$6:E488,"Cash"))</f>
        <v/>
      </c>
    </row>
    <row r="489">
      <c r="A489" s="12" t="n"/>
      <c r="B489" s="13" t="n"/>
      <c r="C489" s="13" t="n"/>
      <c r="D489" s="13" t="n"/>
      <c r="E489" s="13" t="n"/>
      <c r="F489" s="13" t="n"/>
      <c r="G489" s="14" t="n"/>
      <c r="H489" s="14" t="n"/>
      <c r="I489" s="14">
        <f>IF(A489="","",OpeningBank+SUMIFS(G$6:G489,E$6:E489,"Bank")-SUMIFS(H$6:H489,E$6:E489,"Bank"))</f>
        <v/>
      </c>
      <c r="J489" s="14">
        <f>IF(A489="","",OpeningCash+SUMIFS(G$6:G489,E$6:E489,"Cash")-SUMIFS(H$6:H489,E$6:E489,"Cash"))</f>
        <v/>
      </c>
      <c r="K489" s="13" t="n"/>
    </row>
    <row r="490">
      <c r="A490" s="10" t="n"/>
      <c r="G490" s="11" t="n"/>
      <c r="H490" s="11" t="n"/>
      <c r="I490" s="11">
        <f>IF(A490="","",OpeningBank+SUMIFS(G$6:G490,E$6:E490,"Bank")-SUMIFS(H$6:H490,E$6:E490,"Bank"))</f>
        <v/>
      </c>
      <c r="J490" s="11">
        <f>IF(A490="","",OpeningCash+SUMIFS(G$6:G490,E$6:E490,"Cash")-SUMIFS(H$6:H490,E$6:E490,"Cash"))</f>
        <v/>
      </c>
    </row>
    <row r="491">
      <c r="A491" s="12" t="n"/>
      <c r="B491" s="13" t="n"/>
      <c r="C491" s="13" t="n"/>
      <c r="D491" s="13" t="n"/>
      <c r="E491" s="13" t="n"/>
      <c r="F491" s="13" t="n"/>
      <c r="G491" s="14" t="n"/>
      <c r="H491" s="14" t="n"/>
      <c r="I491" s="14">
        <f>IF(A491="","",OpeningBank+SUMIFS(G$6:G491,E$6:E491,"Bank")-SUMIFS(H$6:H491,E$6:E491,"Bank"))</f>
        <v/>
      </c>
      <c r="J491" s="14">
        <f>IF(A491="","",OpeningCash+SUMIFS(G$6:G491,E$6:E491,"Cash")-SUMIFS(H$6:H491,E$6:E491,"Cash"))</f>
        <v/>
      </c>
      <c r="K491" s="13" t="n"/>
    </row>
    <row r="492">
      <c r="A492" s="10" t="n"/>
      <c r="G492" s="11" t="n"/>
      <c r="H492" s="11" t="n"/>
      <c r="I492" s="11">
        <f>IF(A492="","",OpeningBank+SUMIFS(G$6:G492,E$6:E492,"Bank")-SUMIFS(H$6:H492,E$6:E492,"Bank"))</f>
        <v/>
      </c>
      <c r="J492" s="11">
        <f>IF(A492="","",OpeningCash+SUMIFS(G$6:G492,E$6:E492,"Cash")-SUMIFS(H$6:H492,E$6:E492,"Cash"))</f>
        <v/>
      </c>
    </row>
    <row r="493">
      <c r="A493" s="12" t="n"/>
      <c r="B493" s="13" t="n"/>
      <c r="C493" s="13" t="n"/>
      <c r="D493" s="13" t="n"/>
      <c r="E493" s="13" t="n"/>
      <c r="F493" s="13" t="n"/>
      <c r="G493" s="14" t="n"/>
      <c r="H493" s="14" t="n"/>
      <c r="I493" s="14">
        <f>IF(A493="","",OpeningBank+SUMIFS(G$6:G493,E$6:E493,"Bank")-SUMIFS(H$6:H493,E$6:E493,"Bank"))</f>
        <v/>
      </c>
      <c r="J493" s="14">
        <f>IF(A493="","",OpeningCash+SUMIFS(G$6:G493,E$6:E493,"Cash")-SUMIFS(H$6:H493,E$6:E493,"Cash"))</f>
        <v/>
      </c>
      <c r="K493" s="13" t="n"/>
    </row>
    <row r="494">
      <c r="A494" s="10" t="n"/>
      <c r="G494" s="11" t="n"/>
      <c r="H494" s="11" t="n"/>
      <c r="I494" s="11">
        <f>IF(A494="","",OpeningBank+SUMIFS(G$6:G494,E$6:E494,"Bank")-SUMIFS(H$6:H494,E$6:E494,"Bank"))</f>
        <v/>
      </c>
      <c r="J494" s="11">
        <f>IF(A494="","",OpeningCash+SUMIFS(G$6:G494,E$6:E494,"Cash")-SUMIFS(H$6:H494,E$6:E494,"Cash"))</f>
        <v/>
      </c>
    </row>
    <row r="495">
      <c r="A495" s="12" t="n"/>
      <c r="B495" s="13" t="n"/>
      <c r="C495" s="13" t="n"/>
      <c r="D495" s="13" t="n"/>
      <c r="E495" s="13" t="n"/>
      <c r="F495" s="13" t="n"/>
      <c r="G495" s="14" t="n"/>
      <c r="H495" s="14" t="n"/>
      <c r="I495" s="14">
        <f>IF(A495="","",OpeningBank+SUMIFS(G$6:G495,E$6:E495,"Bank")-SUMIFS(H$6:H495,E$6:E495,"Bank"))</f>
        <v/>
      </c>
      <c r="J495" s="14">
        <f>IF(A495="","",OpeningCash+SUMIFS(G$6:G495,E$6:E495,"Cash")-SUMIFS(H$6:H495,E$6:E495,"Cash"))</f>
        <v/>
      </c>
      <c r="K495" s="13" t="n"/>
    </row>
    <row r="496">
      <c r="A496" s="10" t="n"/>
      <c r="G496" s="11" t="n"/>
      <c r="H496" s="11" t="n"/>
      <c r="I496" s="11">
        <f>IF(A496="","",OpeningBank+SUMIFS(G$6:G496,E$6:E496,"Bank")-SUMIFS(H$6:H496,E$6:E496,"Bank"))</f>
        <v/>
      </c>
      <c r="J496" s="11">
        <f>IF(A496="","",OpeningCash+SUMIFS(G$6:G496,E$6:E496,"Cash")-SUMIFS(H$6:H496,E$6:E496,"Cash"))</f>
        <v/>
      </c>
    </row>
    <row r="497">
      <c r="A497" s="12" t="n"/>
      <c r="B497" s="13" t="n"/>
      <c r="C497" s="13" t="n"/>
      <c r="D497" s="13" t="n"/>
      <c r="E497" s="13" t="n"/>
      <c r="F497" s="13" t="n"/>
      <c r="G497" s="14" t="n"/>
      <c r="H497" s="14" t="n"/>
      <c r="I497" s="14">
        <f>IF(A497="","",OpeningBank+SUMIFS(G$6:G497,E$6:E497,"Bank")-SUMIFS(H$6:H497,E$6:E497,"Bank"))</f>
        <v/>
      </c>
      <c r="J497" s="14">
        <f>IF(A497="","",OpeningCash+SUMIFS(G$6:G497,E$6:E497,"Cash")-SUMIFS(H$6:H497,E$6:E497,"Cash"))</f>
        <v/>
      </c>
      <c r="K497" s="13" t="n"/>
    </row>
    <row r="498">
      <c r="A498" s="10" t="n"/>
      <c r="G498" s="11" t="n"/>
      <c r="H498" s="11" t="n"/>
      <c r="I498" s="11">
        <f>IF(A498="","",OpeningBank+SUMIFS(G$6:G498,E$6:E498,"Bank")-SUMIFS(H$6:H498,E$6:E498,"Bank"))</f>
        <v/>
      </c>
      <c r="J498" s="11">
        <f>IF(A498="","",OpeningCash+SUMIFS(G$6:G498,E$6:E498,"Cash")-SUMIFS(H$6:H498,E$6:E498,"Cash"))</f>
        <v/>
      </c>
    </row>
    <row r="499">
      <c r="A499" s="12" t="n"/>
      <c r="B499" s="13" t="n"/>
      <c r="C499" s="13" t="n"/>
      <c r="D499" s="13" t="n"/>
      <c r="E499" s="13" t="n"/>
      <c r="F499" s="13" t="n"/>
      <c r="G499" s="14" t="n"/>
      <c r="H499" s="14" t="n"/>
      <c r="I499" s="14">
        <f>IF(A499="","",OpeningBank+SUMIFS(G$6:G499,E$6:E499,"Bank")-SUMIFS(H$6:H499,E$6:E499,"Bank"))</f>
        <v/>
      </c>
      <c r="J499" s="14">
        <f>IF(A499="","",OpeningCash+SUMIFS(G$6:G499,E$6:E499,"Cash")-SUMIFS(H$6:H499,E$6:E499,"Cash"))</f>
        <v/>
      </c>
      <c r="K499" s="13" t="n"/>
    </row>
    <row r="500">
      <c r="A500" s="10" t="n"/>
      <c r="G500" s="11" t="n"/>
      <c r="H500" s="11" t="n"/>
      <c r="I500" s="11">
        <f>IF(A500="","",OpeningBank+SUMIFS(G$6:G500,E$6:E500,"Bank")-SUMIFS(H$6:H500,E$6:E500,"Bank"))</f>
        <v/>
      </c>
      <c r="J500" s="11">
        <f>IF(A500="","",OpeningCash+SUMIFS(G$6:G500,E$6:E500,"Cash")-SUMIFS(H$6:H500,E$6:E500,"Cash"))</f>
        <v/>
      </c>
    </row>
    <row r="501">
      <c r="A501" s="12" t="n"/>
      <c r="B501" s="13" t="n"/>
      <c r="C501" s="13" t="n"/>
      <c r="D501" s="13" t="n"/>
      <c r="E501" s="13" t="n"/>
      <c r="F501" s="13" t="n"/>
      <c r="G501" s="14" t="n"/>
      <c r="H501" s="14" t="n"/>
      <c r="I501" s="14">
        <f>IF(A501="","",OpeningBank+SUMIFS(G$6:G501,E$6:E501,"Bank")-SUMIFS(H$6:H501,E$6:E501,"Bank"))</f>
        <v/>
      </c>
      <c r="J501" s="14">
        <f>IF(A501="","",OpeningCash+SUMIFS(G$6:G501,E$6:E501,"Cash")-SUMIFS(H$6:H501,E$6:E501,"Cash"))</f>
        <v/>
      </c>
      <c r="K501" s="13" t="n"/>
    </row>
    <row r="502">
      <c r="A502" s="10" t="n"/>
      <c r="G502" s="11" t="n"/>
      <c r="H502" s="11" t="n"/>
      <c r="I502" s="11">
        <f>IF(A502="","",OpeningBank+SUMIFS(G$6:G502,E$6:E502,"Bank")-SUMIFS(H$6:H502,E$6:E502,"Bank"))</f>
        <v/>
      </c>
      <c r="J502" s="11">
        <f>IF(A502="","",OpeningCash+SUMIFS(G$6:G502,E$6:E502,"Cash")-SUMIFS(H$6:H502,E$6:E502,"Cash"))</f>
        <v/>
      </c>
    </row>
    <row r="503">
      <c r="A503" s="12" t="n"/>
      <c r="B503" s="13" t="n"/>
      <c r="C503" s="13" t="n"/>
      <c r="D503" s="13" t="n"/>
      <c r="E503" s="13" t="n"/>
      <c r="F503" s="13" t="n"/>
      <c r="G503" s="14" t="n"/>
      <c r="H503" s="14" t="n"/>
      <c r="I503" s="14">
        <f>IF(A503="","",OpeningBank+SUMIFS(G$6:G503,E$6:E503,"Bank")-SUMIFS(H$6:H503,E$6:E503,"Bank"))</f>
        <v/>
      </c>
      <c r="J503" s="14">
        <f>IF(A503="","",OpeningCash+SUMIFS(G$6:G503,E$6:E503,"Cash")-SUMIFS(H$6:H503,E$6:E503,"Cash"))</f>
        <v/>
      </c>
      <c r="K503" s="13" t="n"/>
    </row>
    <row r="504">
      <c r="A504" s="10" t="n"/>
      <c r="G504" s="11" t="n"/>
      <c r="H504" s="11" t="n"/>
      <c r="I504" s="11">
        <f>IF(A504="","",OpeningBank+SUMIFS(G$6:G504,E$6:E504,"Bank")-SUMIFS(H$6:H504,E$6:E504,"Bank"))</f>
        <v/>
      </c>
      <c r="J504" s="11">
        <f>IF(A504="","",OpeningCash+SUMIFS(G$6:G504,E$6:E504,"Cash")-SUMIFS(H$6:H504,E$6:E504,"Cash"))</f>
        <v/>
      </c>
    </row>
    <row r="505">
      <c r="A505" s="12" t="n"/>
      <c r="B505" s="13" t="n"/>
      <c r="C505" s="13" t="n"/>
      <c r="D505" s="13" t="n"/>
      <c r="E505" s="13" t="n"/>
      <c r="F505" s="13" t="n"/>
      <c r="G505" s="14" t="n"/>
      <c r="H505" s="14" t="n"/>
      <c r="I505" s="14">
        <f>IF(A505="","",OpeningBank+SUMIFS(G$6:G505,E$6:E505,"Bank")-SUMIFS(H$6:H505,E$6:E505,"Bank"))</f>
        <v/>
      </c>
      <c r="J505" s="14">
        <f>IF(A505="","",OpeningCash+SUMIFS(G$6:G505,E$6:E505,"Cash")-SUMIFS(H$6:H505,E$6:E505,"Cash"))</f>
        <v/>
      </c>
      <c r="K505" s="13" t="n"/>
    </row>
    <row r="506">
      <c r="A506" s="10" t="n"/>
      <c r="G506" s="11" t="n"/>
      <c r="H506" s="11" t="n"/>
      <c r="I506" s="11">
        <f>IF(A506="","",OpeningBank+SUMIFS(G$6:G506,E$6:E506,"Bank")-SUMIFS(H$6:H506,E$6:E506,"Bank"))</f>
        <v/>
      </c>
      <c r="J506" s="11">
        <f>IF(A506="","",OpeningCash+SUMIFS(G$6:G506,E$6:E506,"Cash")-SUMIFS(H$6:H506,E$6:E506,"Cash"))</f>
        <v/>
      </c>
    </row>
    <row r="507">
      <c r="A507" s="12" t="n"/>
      <c r="B507" s="13" t="n"/>
      <c r="C507" s="13" t="n"/>
      <c r="D507" s="13" t="n"/>
      <c r="E507" s="13" t="n"/>
      <c r="F507" s="13" t="n"/>
      <c r="G507" s="14" t="n"/>
      <c r="H507" s="14" t="n"/>
      <c r="I507" s="14">
        <f>IF(A507="","",OpeningBank+SUMIFS(G$6:G507,E$6:E507,"Bank")-SUMIFS(H$6:H507,E$6:E507,"Bank"))</f>
        <v/>
      </c>
      <c r="J507" s="14">
        <f>IF(A507="","",OpeningCash+SUMIFS(G$6:G507,E$6:E507,"Cash")-SUMIFS(H$6:H507,E$6:E507,"Cash"))</f>
        <v/>
      </c>
      <c r="K507" s="13" t="n"/>
    </row>
    <row r="508">
      <c r="A508" s="10" t="n"/>
      <c r="G508" s="11" t="n"/>
      <c r="H508" s="11" t="n"/>
      <c r="I508" s="11">
        <f>IF(A508="","",OpeningBank+SUMIFS(G$6:G508,E$6:E508,"Bank")-SUMIFS(H$6:H508,E$6:E508,"Bank"))</f>
        <v/>
      </c>
      <c r="J508" s="11">
        <f>IF(A508="","",OpeningCash+SUMIFS(G$6:G508,E$6:E508,"Cash")-SUMIFS(H$6:H508,E$6:E508,"Cash"))</f>
        <v/>
      </c>
    </row>
    <row r="509">
      <c r="A509" s="12" t="n"/>
      <c r="B509" s="13" t="n"/>
      <c r="C509" s="13" t="n"/>
      <c r="D509" s="13" t="n"/>
      <c r="E509" s="13" t="n"/>
      <c r="F509" s="13" t="n"/>
      <c r="G509" s="14" t="n"/>
      <c r="H509" s="14" t="n"/>
      <c r="I509" s="14">
        <f>IF(A509="","",OpeningBank+SUMIFS(G$6:G509,E$6:E509,"Bank")-SUMIFS(H$6:H509,E$6:E509,"Bank"))</f>
        <v/>
      </c>
      <c r="J509" s="14">
        <f>IF(A509="","",OpeningCash+SUMIFS(G$6:G509,E$6:E509,"Cash")-SUMIFS(H$6:H509,E$6:E509,"Cash"))</f>
        <v/>
      </c>
      <c r="K509" s="13" t="n"/>
    </row>
    <row r="510">
      <c r="A510" s="10" t="n"/>
      <c r="G510" s="11" t="n"/>
      <c r="H510" s="11" t="n"/>
      <c r="I510" s="11">
        <f>IF(A510="","",OpeningBank+SUMIFS(G$6:G510,E$6:E510,"Bank")-SUMIFS(H$6:H510,E$6:E510,"Bank"))</f>
        <v/>
      </c>
      <c r="J510" s="11">
        <f>IF(A510="","",OpeningCash+SUMIFS(G$6:G510,E$6:E510,"Cash")-SUMIFS(H$6:H510,E$6:E510,"Cash"))</f>
        <v/>
      </c>
    </row>
    <row r="511">
      <c r="A511" s="12" t="n"/>
      <c r="B511" s="13" t="n"/>
      <c r="C511" s="13" t="n"/>
      <c r="D511" s="13" t="n"/>
      <c r="E511" s="13" t="n"/>
      <c r="F511" s="13" t="n"/>
      <c r="G511" s="14" t="n"/>
      <c r="H511" s="14" t="n"/>
      <c r="I511" s="14">
        <f>IF(A511="","",OpeningBank+SUMIFS(G$6:G511,E$6:E511,"Bank")-SUMIFS(H$6:H511,E$6:E511,"Bank"))</f>
        <v/>
      </c>
      <c r="J511" s="14">
        <f>IF(A511="","",OpeningCash+SUMIFS(G$6:G511,E$6:E511,"Cash")-SUMIFS(H$6:H511,E$6:E511,"Cash"))</f>
        <v/>
      </c>
      <c r="K511" s="13" t="n"/>
    </row>
    <row r="512">
      <c r="A512" s="10" t="n"/>
      <c r="G512" s="11" t="n"/>
      <c r="H512" s="11" t="n"/>
      <c r="I512" s="11">
        <f>IF(A512="","",OpeningBank+SUMIFS(G$6:G512,E$6:E512,"Bank")-SUMIFS(H$6:H512,E$6:E512,"Bank"))</f>
        <v/>
      </c>
      <c r="J512" s="11">
        <f>IF(A512="","",OpeningCash+SUMIFS(G$6:G512,E$6:E512,"Cash")-SUMIFS(H$6:H512,E$6:E512,"Cash"))</f>
        <v/>
      </c>
    </row>
    <row r="513">
      <c r="A513" s="12" t="n"/>
      <c r="B513" s="13" t="n"/>
      <c r="C513" s="13" t="n"/>
      <c r="D513" s="13" t="n"/>
      <c r="E513" s="13" t="n"/>
      <c r="F513" s="13" t="n"/>
      <c r="G513" s="14" t="n"/>
      <c r="H513" s="14" t="n"/>
      <c r="I513" s="14">
        <f>IF(A513="","",OpeningBank+SUMIFS(G$6:G513,E$6:E513,"Bank")-SUMIFS(H$6:H513,E$6:E513,"Bank"))</f>
        <v/>
      </c>
      <c r="J513" s="14">
        <f>IF(A513="","",OpeningCash+SUMIFS(G$6:G513,E$6:E513,"Cash")-SUMIFS(H$6:H513,E$6:E513,"Cash"))</f>
        <v/>
      </c>
      <c r="K513" s="13" t="n"/>
    </row>
    <row r="514">
      <c r="A514" s="10" t="n"/>
      <c r="G514" s="11" t="n"/>
      <c r="H514" s="11" t="n"/>
      <c r="I514" s="11">
        <f>IF(A514="","",OpeningBank+SUMIFS(G$6:G514,E$6:E514,"Bank")-SUMIFS(H$6:H514,E$6:E514,"Bank"))</f>
        <v/>
      </c>
      <c r="J514" s="11">
        <f>IF(A514="","",OpeningCash+SUMIFS(G$6:G514,E$6:E514,"Cash")-SUMIFS(H$6:H514,E$6:E514,"Cash"))</f>
        <v/>
      </c>
    </row>
    <row r="515">
      <c r="A515" s="12" t="n"/>
      <c r="B515" s="13" t="n"/>
      <c r="C515" s="13" t="n"/>
      <c r="D515" s="13" t="n"/>
      <c r="E515" s="13" t="n"/>
      <c r="F515" s="13" t="n"/>
      <c r="G515" s="14" t="n"/>
      <c r="H515" s="14" t="n"/>
      <c r="I515" s="14">
        <f>IF(A515="","",OpeningBank+SUMIFS(G$6:G515,E$6:E515,"Bank")-SUMIFS(H$6:H515,E$6:E515,"Bank"))</f>
        <v/>
      </c>
      <c r="J515" s="14">
        <f>IF(A515="","",OpeningCash+SUMIFS(G$6:G515,E$6:E515,"Cash")-SUMIFS(H$6:H515,E$6:E515,"Cash"))</f>
        <v/>
      </c>
      <c r="K515" s="13" t="n"/>
    </row>
    <row r="516">
      <c r="A516" s="10" t="n"/>
      <c r="G516" s="11" t="n"/>
      <c r="H516" s="11" t="n"/>
      <c r="I516" s="11">
        <f>IF(A516="","",OpeningBank+SUMIFS(G$6:G516,E$6:E516,"Bank")-SUMIFS(H$6:H516,E$6:E516,"Bank"))</f>
        <v/>
      </c>
      <c r="J516" s="11">
        <f>IF(A516="","",OpeningCash+SUMIFS(G$6:G516,E$6:E516,"Cash")-SUMIFS(H$6:H516,E$6:E516,"Cash"))</f>
        <v/>
      </c>
    </row>
    <row r="517">
      <c r="A517" s="12" t="n"/>
      <c r="B517" s="13" t="n"/>
      <c r="C517" s="13" t="n"/>
      <c r="D517" s="13" t="n"/>
      <c r="E517" s="13" t="n"/>
      <c r="F517" s="13" t="n"/>
      <c r="G517" s="14" t="n"/>
      <c r="H517" s="14" t="n"/>
      <c r="I517" s="14">
        <f>IF(A517="","",OpeningBank+SUMIFS(G$6:G517,E$6:E517,"Bank")-SUMIFS(H$6:H517,E$6:E517,"Bank"))</f>
        <v/>
      </c>
      <c r="J517" s="14">
        <f>IF(A517="","",OpeningCash+SUMIFS(G$6:G517,E$6:E517,"Cash")-SUMIFS(H$6:H517,E$6:E517,"Cash"))</f>
        <v/>
      </c>
      <c r="K517" s="13" t="n"/>
    </row>
    <row r="518">
      <c r="A518" s="10" t="n"/>
      <c r="G518" s="11" t="n"/>
      <c r="H518" s="11" t="n"/>
      <c r="I518" s="11">
        <f>IF(A518="","",OpeningBank+SUMIFS(G$6:G518,E$6:E518,"Bank")-SUMIFS(H$6:H518,E$6:E518,"Bank"))</f>
        <v/>
      </c>
      <c r="J518" s="11">
        <f>IF(A518="","",OpeningCash+SUMIFS(G$6:G518,E$6:E518,"Cash")-SUMIFS(H$6:H518,E$6:E518,"Cash"))</f>
        <v/>
      </c>
    </row>
    <row r="519">
      <c r="A519" s="12" t="n"/>
      <c r="B519" s="13" t="n"/>
      <c r="C519" s="13" t="n"/>
      <c r="D519" s="13" t="n"/>
      <c r="E519" s="13" t="n"/>
      <c r="F519" s="13" t="n"/>
      <c r="G519" s="14" t="n"/>
      <c r="H519" s="14" t="n"/>
      <c r="I519" s="14">
        <f>IF(A519="","",OpeningBank+SUMIFS(G$6:G519,E$6:E519,"Bank")-SUMIFS(H$6:H519,E$6:E519,"Bank"))</f>
        <v/>
      </c>
      <c r="J519" s="14">
        <f>IF(A519="","",OpeningCash+SUMIFS(G$6:G519,E$6:E519,"Cash")-SUMIFS(H$6:H519,E$6:E519,"Cash"))</f>
        <v/>
      </c>
      <c r="K519" s="13" t="n"/>
    </row>
    <row r="520">
      <c r="A520" s="10" t="n"/>
      <c r="G520" s="11" t="n"/>
      <c r="H520" s="11" t="n"/>
      <c r="I520" s="11">
        <f>IF(A520="","",OpeningBank+SUMIFS(G$6:G520,E$6:E520,"Bank")-SUMIFS(H$6:H520,E$6:E520,"Bank"))</f>
        <v/>
      </c>
      <c r="J520" s="11">
        <f>IF(A520="","",OpeningCash+SUMIFS(G$6:G520,E$6:E520,"Cash")-SUMIFS(H$6:H520,E$6:E520,"Cash"))</f>
        <v/>
      </c>
    </row>
    <row r="521">
      <c r="A521" s="12" t="n"/>
      <c r="B521" s="13" t="n"/>
      <c r="C521" s="13" t="n"/>
      <c r="D521" s="13" t="n"/>
      <c r="E521" s="13" t="n"/>
      <c r="F521" s="13" t="n"/>
      <c r="G521" s="14" t="n"/>
      <c r="H521" s="14" t="n"/>
      <c r="I521" s="14">
        <f>IF(A521="","",OpeningBank+SUMIFS(G$6:G521,E$6:E521,"Bank")-SUMIFS(H$6:H521,E$6:E521,"Bank"))</f>
        <v/>
      </c>
      <c r="J521" s="14">
        <f>IF(A521="","",OpeningCash+SUMIFS(G$6:G521,E$6:E521,"Cash")-SUMIFS(H$6:H521,E$6:E521,"Cash"))</f>
        <v/>
      </c>
      <c r="K521" s="13" t="n"/>
    </row>
    <row r="522">
      <c r="A522" s="10" t="n"/>
      <c r="G522" s="11" t="n"/>
      <c r="H522" s="11" t="n"/>
      <c r="I522" s="11">
        <f>IF(A522="","",OpeningBank+SUMIFS(G$6:G522,E$6:E522,"Bank")-SUMIFS(H$6:H522,E$6:E522,"Bank"))</f>
        <v/>
      </c>
      <c r="J522" s="11">
        <f>IF(A522="","",OpeningCash+SUMIFS(G$6:G522,E$6:E522,"Cash")-SUMIFS(H$6:H522,E$6:E522,"Cash"))</f>
        <v/>
      </c>
    </row>
    <row r="523">
      <c r="A523" s="12" t="n"/>
      <c r="B523" s="13" t="n"/>
      <c r="C523" s="13" t="n"/>
      <c r="D523" s="13" t="n"/>
      <c r="E523" s="13" t="n"/>
      <c r="F523" s="13" t="n"/>
      <c r="G523" s="14" t="n"/>
      <c r="H523" s="14" t="n"/>
      <c r="I523" s="14">
        <f>IF(A523="","",OpeningBank+SUMIFS(G$6:G523,E$6:E523,"Bank")-SUMIFS(H$6:H523,E$6:E523,"Bank"))</f>
        <v/>
      </c>
      <c r="J523" s="14">
        <f>IF(A523="","",OpeningCash+SUMIFS(G$6:G523,E$6:E523,"Cash")-SUMIFS(H$6:H523,E$6:E523,"Cash"))</f>
        <v/>
      </c>
      <c r="K523" s="13" t="n"/>
    </row>
    <row r="524">
      <c r="A524" s="10" t="n"/>
      <c r="G524" s="11" t="n"/>
      <c r="H524" s="11" t="n"/>
      <c r="I524" s="11">
        <f>IF(A524="","",OpeningBank+SUMIFS(G$6:G524,E$6:E524,"Bank")-SUMIFS(H$6:H524,E$6:E524,"Bank"))</f>
        <v/>
      </c>
      <c r="J524" s="11">
        <f>IF(A524="","",OpeningCash+SUMIFS(G$6:G524,E$6:E524,"Cash")-SUMIFS(H$6:H524,E$6:E524,"Cash"))</f>
        <v/>
      </c>
    </row>
    <row r="525">
      <c r="A525" s="12" t="n"/>
      <c r="B525" s="13" t="n"/>
      <c r="C525" s="13" t="n"/>
      <c r="D525" s="13" t="n"/>
      <c r="E525" s="13" t="n"/>
      <c r="F525" s="13" t="n"/>
      <c r="G525" s="14" t="n"/>
      <c r="H525" s="14" t="n"/>
      <c r="I525" s="14">
        <f>IF(A525="","",OpeningBank+SUMIFS(G$6:G525,E$6:E525,"Bank")-SUMIFS(H$6:H525,E$6:E525,"Bank"))</f>
        <v/>
      </c>
      <c r="J525" s="14">
        <f>IF(A525="","",OpeningCash+SUMIFS(G$6:G525,E$6:E525,"Cash")-SUMIFS(H$6:H525,E$6:E525,"Cash"))</f>
        <v/>
      </c>
      <c r="K525" s="13" t="n"/>
    </row>
    <row r="526">
      <c r="A526" s="10" t="n"/>
      <c r="G526" s="11" t="n"/>
      <c r="H526" s="11" t="n"/>
      <c r="I526" s="11">
        <f>IF(A526="","",OpeningBank+SUMIFS(G$6:G526,E$6:E526,"Bank")-SUMIFS(H$6:H526,E$6:E526,"Bank"))</f>
        <v/>
      </c>
      <c r="J526" s="11">
        <f>IF(A526="","",OpeningCash+SUMIFS(G$6:G526,E$6:E526,"Cash")-SUMIFS(H$6:H526,E$6:E526,"Cash"))</f>
        <v/>
      </c>
    </row>
    <row r="527">
      <c r="A527" s="12" t="n"/>
      <c r="B527" s="13" t="n"/>
      <c r="C527" s="13" t="n"/>
      <c r="D527" s="13" t="n"/>
      <c r="E527" s="13" t="n"/>
      <c r="F527" s="13" t="n"/>
      <c r="G527" s="14" t="n"/>
      <c r="H527" s="14" t="n"/>
      <c r="I527" s="14">
        <f>IF(A527="","",OpeningBank+SUMIFS(G$6:G527,E$6:E527,"Bank")-SUMIFS(H$6:H527,E$6:E527,"Bank"))</f>
        <v/>
      </c>
      <c r="J527" s="14">
        <f>IF(A527="","",OpeningCash+SUMIFS(G$6:G527,E$6:E527,"Cash")-SUMIFS(H$6:H527,E$6:E527,"Cash"))</f>
        <v/>
      </c>
      <c r="K527" s="13" t="n"/>
    </row>
    <row r="528">
      <c r="A528" s="10" t="n"/>
      <c r="G528" s="11" t="n"/>
      <c r="H528" s="11" t="n"/>
      <c r="I528" s="11">
        <f>IF(A528="","",OpeningBank+SUMIFS(G$6:G528,E$6:E528,"Bank")-SUMIFS(H$6:H528,E$6:E528,"Bank"))</f>
        <v/>
      </c>
      <c r="J528" s="11">
        <f>IF(A528="","",OpeningCash+SUMIFS(G$6:G528,E$6:E528,"Cash")-SUMIFS(H$6:H528,E$6:E528,"Cash"))</f>
        <v/>
      </c>
    </row>
    <row r="529">
      <c r="A529" s="12" t="n"/>
      <c r="B529" s="13" t="n"/>
      <c r="C529" s="13" t="n"/>
      <c r="D529" s="13" t="n"/>
      <c r="E529" s="13" t="n"/>
      <c r="F529" s="13" t="n"/>
      <c r="G529" s="14" t="n"/>
      <c r="H529" s="14" t="n"/>
      <c r="I529" s="14">
        <f>IF(A529="","",OpeningBank+SUMIFS(G$6:G529,E$6:E529,"Bank")-SUMIFS(H$6:H529,E$6:E529,"Bank"))</f>
        <v/>
      </c>
      <c r="J529" s="14">
        <f>IF(A529="","",OpeningCash+SUMIFS(G$6:G529,E$6:E529,"Cash")-SUMIFS(H$6:H529,E$6:E529,"Cash"))</f>
        <v/>
      </c>
      <c r="K529" s="13" t="n"/>
    </row>
    <row r="530">
      <c r="A530" s="10" t="n"/>
      <c r="G530" s="11" t="n"/>
      <c r="H530" s="11" t="n"/>
      <c r="I530" s="11">
        <f>IF(A530="","",OpeningBank+SUMIFS(G$6:G530,E$6:E530,"Bank")-SUMIFS(H$6:H530,E$6:E530,"Bank"))</f>
        <v/>
      </c>
      <c r="J530" s="11">
        <f>IF(A530="","",OpeningCash+SUMIFS(G$6:G530,E$6:E530,"Cash")-SUMIFS(H$6:H530,E$6:E530,"Cash"))</f>
        <v/>
      </c>
    </row>
    <row r="531">
      <c r="A531" s="12" t="n"/>
      <c r="B531" s="13" t="n"/>
      <c r="C531" s="13" t="n"/>
      <c r="D531" s="13" t="n"/>
      <c r="E531" s="13" t="n"/>
      <c r="F531" s="13" t="n"/>
      <c r="G531" s="14" t="n"/>
      <c r="H531" s="14" t="n"/>
      <c r="I531" s="14">
        <f>IF(A531="","",OpeningBank+SUMIFS(G$6:G531,E$6:E531,"Bank")-SUMIFS(H$6:H531,E$6:E531,"Bank"))</f>
        <v/>
      </c>
      <c r="J531" s="14">
        <f>IF(A531="","",OpeningCash+SUMIFS(G$6:G531,E$6:E531,"Cash")-SUMIFS(H$6:H531,E$6:E531,"Cash"))</f>
        <v/>
      </c>
      <c r="K531" s="13" t="n"/>
    </row>
    <row r="532">
      <c r="A532" s="10" t="n"/>
      <c r="G532" s="11" t="n"/>
      <c r="H532" s="11" t="n"/>
      <c r="I532" s="11">
        <f>IF(A532="","",OpeningBank+SUMIFS(G$6:G532,E$6:E532,"Bank")-SUMIFS(H$6:H532,E$6:E532,"Bank"))</f>
        <v/>
      </c>
      <c r="J532" s="11">
        <f>IF(A532="","",OpeningCash+SUMIFS(G$6:G532,E$6:E532,"Cash")-SUMIFS(H$6:H532,E$6:E532,"Cash"))</f>
        <v/>
      </c>
    </row>
    <row r="533">
      <c r="A533" s="12" t="n"/>
      <c r="B533" s="13" t="n"/>
      <c r="C533" s="13" t="n"/>
      <c r="D533" s="13" t="n"/>
      <c r="E533" s="13" t="n"/>
      <c r="F533" s="13" t="n"/>
      <c r="G533" s="14" t="n"/>
      <c r="H533" s="14" t="n"/>
      <c r="I533" s="14">
        <f>IF(A533="","",OpeningBank+SUMIFS(G$6:G533,E$6:E533,"Bank")-SUMIFS(H$6:H533,E$6:E533,"Bank"))</f>
        <v/>
      </c>
      <c r="J533" s="14">
        <f>IF(A533="","",OpeningCash+SUMIFS(G$6:G533,E$6:E533,"Cash")-SUMIFS(H$6:H533,E$6:E533,"Cash"))</f>
        <v/>
      </c>
      <c r="K533" s="13" t="n"/>
    </row>
    <row r="534">
      <c r="A534" s="10" t="n"/>
      <c r="G534" s="11" t="n"/>
      <c r="H534" s="11" t="n"/>
      <c r="I534" s="11">
        <f>IF(A534="","",OpeningBank+SUMIFS(G$6:G534,E$6:E534,"Bank")-SUMIFS(H$6:H534,E$6:E534,"Bank"))</f>
        <v/>
      </c>
      <c r="J534" s="11">
        <f>IF(A534="","",OpeningCash+SUMIFS(G$6:G534,E$6:E534,"Cash")-SUMIFS(H$6:H534,E$6:E534,"Cash"))</f>
        <v/>
      </c>
    </row>
    <row r="535">
      <c r="A535" s="12" t="n"/>
      <c r="B535" s="13" t="n"/>
      <c r="C535" s="13" t="n"/>
      <c r="D535" s="13" t="n"/>
      <c r="E535" s="13" t="n"/>
      <c r="F535" s="13" t="n"/>
      <c r="G535" s="14" t="n"/>
      <c r="H535" s="14" t="n"/>
      <c r="I535" s="14">
        <f>IF(A535="","",OpeningBank+SUMIFS(G$6:G535,E$6:E535,"Bank")-SUMIFS(H$6:H535,E$6:E535,"Bank"))</f>
        <v/>
      </c>
      <c r="J535" s="14">
        <f>IF(A535="","",OpeningCash+SUMIFS(G$6:G535,E$6:E535,"Cash")-SUMIFS(H$6:H535,E$6:E535,"Cash"))</f>
        <v/>
      </c>
      <c r="K535" s="13" t="n"/>
    </row>
    <row r="536">
      <c r="A536" s="10" t="n"/>
      <c r="G536" s="11" t="n"/>
      <c r="H536" s="11" t="n"/>
      <c r="I536" s="11">
        <f>IF(A536="","",OpeningBank+SUMIFS(G$6:G536,E$6:E536,"Bank")-SUMIFS(H$6:H536,E$6:E536,"Bank"))</f>
        <v/>
      </c>
      <c r="J536" s="11">
        <f>IF(A536="","",OpeningCash+SUMIFS(G$6:G536,E$6:E536,"Cash")-SUMIFS(H$6:H536,E$6:E536,"Cash"))</f>
        <v/>
      </c>
    </row>
    <row r="537">
      <c r="A537" s="12" t="n"/>
      <c r="B537" s="13" t="n"/>
      <c r="C537" s="13" t="n"/>
      <c r="D537" s="13" t="n"/>
      <c r="E537" s="13" t="n"/>
      <c r="F537" s="13" t="n"/>
      <c r="G537" s="14" t="n"/>
      <c r="H537" s="14" t="n"/>
      <c r="I537" s="14">
        <f>IF(A537="","",OpeningBank+SUMIFS(G$6:G537,E$6:E537,"Bank")-SUMIFS(H$6:H537,E$6:E537,"Bank"))</f>
        <v/>
      </c>
      <c r="J537" s="14">
        <f>IF(A537="","",OpeningCash+SUMIFS(G$6:G537,E$6:E537,"Cash")-SUMIFS(H$6:H537,E$6:E537,"Cash"))</f>
        <v/>
      </c>
      <c r="K537" s="13" t="n"/>
    </row>
    <row r="538">
      <c r="A538" s="10" t="n"/>
      <c r="G538" s="11" t="n"/>
      <c r="H538" s="11" t="n"/>
      <c r="I538" s="11">
        <f>IF(A538="","",OpeningBank+SUMIFS(G$6:G538,E$6:E538,"Bank")-SUMIFS(H$6:H538,E$6:E538,"Bank"))</f>
        <v/>
      </c>
      <c r="J538" s="11">
        <f>IF(A538="","",OpeningCash+SUMIFS(G$6:G538,E$6:E538,"Cash")-SUMIFS(H$6:H538,E$6:E538,"Cash"))</f>
        <v/>
      </c>
    </row>
    <row r="539">
      <c r="A539" s="12" t="n"/>
      <c r="B539" s="13" t="n"/>
      <c r="C539" s="13" t="n"/>
      <c r="D539" s="13" t="n"/>
      <c r="E539" s="13" t="n"/>
      <c r="F539" s="13" t="n"/>
      <c r="G539" s="14" t="n"/>
      <c r="H539" s="14" t="n"/>
      <c r="I539" s="14">
        <f>IF(A539="","",OpeningBank+SUMIFS(G$6:G539,E$6:E539,"Bank")-SUMIFS(H$6:H539,E$6:E539,"Bank"))</f>
        <v/>
      </c>
      <c r="J539" s="14">
        <f>IF(A539="","",OpeningCash+SUMIFS(G$6:G539,E$6:E539,"Cash")-SUMIFS(H$6:H539,E$6:E539,"Cash"))</f>
        <v/>
      </c>
      <c r="K539" s="13" t="n"/>
    </row>
    <row r="540">
      <c r="A540" s="10" t="n"/>
      <c r="G540" s="11" t="n"/>
      <c r="H540" s="11" t="n"/>
      <c r="I540" s="11">
        <f>IF(A540="","",OpeningBank+SUMIFS(G$6:G540,E$6:E540,"Bank")-SUMIFS(H$6:H540,E$6:E540,"Bank"))</f>
        <v/>
      </c>
      <c r="J540" s="11">
        <f>IF(A540="","",OpeningCash+SUMIFS(G$6:G540,E$6:E540,"Cash")-SUMIFS(H$6:H540,E$6:E540,"Cash"))</f>
        <v/>
      </c>
    </row>
    <row r="541">
      <c r="A541" s="12" t="n"/>
      <c r="B541" s="13" t="n"/>
      <c r="C541" s="13" t="n"/>
      <c r="D541" s="13" t="n"/>
      <c r="E541" s="13" t="n"/>
      <c r="F541" s="13" t="n"/>
      <c r="G541" s="14" t="n"/>
      <c r="H541" s="14" t="n"/>
      <c r="I541" s="14">
        <f>IF(A541="","",OpeningBank+SUMIFS(G$6:G541,E$6:E541,"Bank")-SUMIFS(H$6:H541,E$6:E541,"Bank"))</f>
        <v/>
      </c>
      <c r="J541" s="14">
        <f>IF(A541="","",OpeningCash+SUMIFS(G$6:G541,E$6:E541,"Cash")-SUMIFS(H$6:H541,E$6:E541,"Cash"))</f>
        <v/>
      </c>
      <c r="K541" s="13" t="n"/>
    </row>
    <row r="542">
      <c r="A542" s="10" t="n"/>
      <c r="G542" s="11" t="n"/>
      <c r="H542" s="11" t="n"/>
      <c r="I542" s="11">
        <f>IF(A542="","",OpeningBank+SUMIFS(G$6:G542,E$6:E542,"Bank")-SUMIFS(H$6:H542,E$6:E542,"Bank"))</f>
        <v/>
      </c>
      <c r="J542" s="11">
        <f>IF(A542="","",OpeningCash+SUMIFS(G$6:G542,E$6:E542,"Cash")-SUMIFS(H$6:H542,E$6:E542,"Cash"))</f>
        <v/>
      </c>
    </row>
    <row r="543">
      <c r="A543" s="12" t="n"/>
      <c r="B543" s="13" t="n"/>
      <c r="C543" s="13" t="n"/>
      <c r="D543" s="13" t="n"/>
      <c r="E543" s="13" t="n"/>
      <c r="F543" s="13" t="n"/>
      <c r="G543" s="14" t="n"/>
      <c r="H543" s="14" t="n"/>
      <c r="I543" s="14">
        <f>IF(A543="","",OpeningBank+SUMIFS(G$6:G543,E$6:E543,"Bank")-SUMIFS(H$6:H543,E$6:E543,"Bank"))</f>
        <v/>
      </c>
      <c r="J543" s="14">
        <f>IF(A543="","",OpeningCash+SUMIFS(G$6:G543,E$6:E543,"Cash")-SUMIFS(H$6:H543,E$6:E543,"Cash"))</f>
        <v/>
      </c>
      <c r="K543" s="13" t="n"/>
    </row>
    <row r="544">
      <c r="A544" s="10" t="n"/>
      <c r="G544" s="11" t="n"/>
      <c r="H544" s="11" t="n"/>
      <c r="I544" s="11">
        <f>IF(A544="","",OpeningBank+SUMIFS(G$6:G544,E$6:E544,"Bank")-SUMIFS(H$6:H544,E$6:E544,"Bank"))</f>
        <v/>
      </c>
      <c r="J544" s="11">
        <f>IF(A544="","",OpeningCash+SUMIFS(G$6:G544,E$6:E544,"Cash")-SUMIFS(H$6:H544,E$6:E544,"Cash"))</f>
        <v/>
      </c>
    </row>
    <row r="545">
      <c r="A545" s="12" t="n"/>
      <c r="B545" s="13" t="n"/>
      <c r="C545" s="13" t="n"/>
      <c r="D545" s="13" t="n"/>
      <c r="E545" s="13" t="n"/>
      <c r="F545" s="13" t="n"/>
      <c r="G545" s="14" t="n"/>
      <c r="H545" s="14" t="n"/>
      <c r="I545" s="14">
        <f>IF(A545="","",OpeningBank+SUMIFS(G$6:G545,E$6:E545,"Bank")-SUMIFS(H$6:H545,E$6:E545,"Bank"))</f>
        <v/>
      </c>
      <c r="J545" s="14">
        <f>IF(A545="","",OpeningCash+SUMIFS(G$6:G545,E$6:E545,"Cash")-SUMIFS(H$6:H545,E$6:E545,"Cash"))</f>
        <v/>
      </c>
      <c r="K545" s="13" t="n"/>
    </row>
    <row r="546">
      <c r="A546" s="10" t="n"/>
      <c r="G546" s="11" t="n"/>
      <c r="H546" s="11" t="n"/>
      <c r="I546" s="11">
        <f>IF(A546="","",OpeningBank+SUMIFS(G$6:G546,E$6:E546,"Bank")-SUMIFS(H$6:H546,E$6:E546,"Bank"))</f>
        <v/>
      </c>
      <c r="J546" s="11">
        <f>IF(A546="","",OpeningCash+SUMIFS(G$6:G546,E$6:E546,"Cash")-SUMIFS(H$6:H546,E$6:E546,"Cash"))</f>
        <v/>
      </c>
    </row>
    <row r="547">
      <c r="A547" s="12" t="n"/>
      <c r="B547" s="13" t="n"/>
      <c r="C547" s="13" t="n"/>
      <c r="D547" s="13" t="n"/>
      <c r="E547" s="13" t="n"/>
      <c r="F547" s="13" t="n"/>
      <c r="G547" s="14" t="n"/>
      <c r="H547" s="14" t="n"/>
      <c r="I547" s="14">
        <f>IF(A547="","",OpeningBank+SUMIFS(G$6:G547,E$6:E547,"Bank")-SUMIFS(H$6:H547,E$6:E547,"Bank"))</f>
        <v/>
      </c>
      <c r="J547" s="14">
        <f>IF(A547="","",OpeningCash+SUMIFS(G$6:G547,E$6:E547,"Cash")-SUMIFS(H$6:H547,E$6:E547,"Cash"))</f>
        <v/>
      </c>
      <c r="K547" s="13" t="n"/>
    </row>
    <row r="548">
      <c r="A548" s="10" t="n"/>
      <c r="G548" s="11" t="n"/>
      <c r="H548" s="11" t="n"/>
      <c r="I548" s="11">
        <f>IF(A548="","",OpeningBank+SUMIFS(G$6:G548,E$6:E548,"Bank")-SUMIFS(H$6:H548,E$6:E548,"Bank"))</f>
        <v/>
      </c>
      <c r="J548" s="11">
        <f>IF(A548="","",OpeningCash+SUMIFS(G$6:G548,E$6:E548,"Cash")-SUMIFS(H$6:H548,E$6:E548,"Cash"))</f>
        <v/>
      </c>
    </row>
    <row r="549">
      <c r="A549" s="12" t="n"/>
      <c r="B549" s="13" t="n"/>
      <c r="C549" s="13" t="n"/>
      <c r="D549" s="13" t="n"/>
      <c r="E549" s="13" t="n"/>
      <c r="F549" s="13" t="n"/>
      <c r="G549" s="14" t="n"/>
      <c r="H549" s="14" t="n"/>
      <c r="I549" s="14">
        <f>IF(A549="","",OpeningBank+SUMIFS(G$6:G549,E$6:E549,"Bank")-SUMIFS(H$6:H549,E$6:E549,"Bank"))</f>
        <v/>
      </c>
      <c r="J549" s="14">
        <f>IF(A549="","",OpeningCash+SUMIFS(G$6:G549,E$6:E549,"Cash")-SUMIFS(H$6:H549,E$6:E549,"Cash"))</f>
        <v/>
      </c>
      <c r="K549" s="13" t="n"/>
    </row>
    <row r="550">
      <c r="A550" s="10" t="n"/>
      <c r="G550" s="11" t="n"/>
      <c r="H550" s="11" t="n"/>
      <c r="I550" s="11">
        <f>IF(A550="","",OpeningBank+SUMIFS(G$6:G550,E$6:E550,"Bank")-SUMIFS(H$6:H550,E$6:E550,"Bank"))</f>
        <v/>
      </c>
      <c r="J550" s="11">
        <f>IF(A550="","",OpeningCash+SUMIFS(G$6:G550,E$6:E550,"Cash")-SUMIFS(H$6:H550,E$6:E550,"Cash"))</f>
        <v/>
      </c>
    </row>
    <row r="551">
      <c r="A551" s="12" t="n"/>
      <c r="B551" s="13" t="n"/>
      <c r="C551" s="13" t="n"/>
      <c r="D551" s="13" t="n"/>
      <c r="E551" s="13" t="n"/>
      <c r="F551" s="13" t="n"/>
      <c r="G551" s="14" t="n"/>
      <c r="H551" s="14" t="n"/>
      <c r="I551" s="14">
        <f>IF(A551="","",OpeningBank+SUMIFS(G$6:G551,E$6:E551,"Bank")-SUMIFS(H$6:H551,E$6:E551,"Bank"))</f>
        <v/>
      </c>
      <c r="J551" s="14">
        <f>IF(A551="","",OpeningCash+SUMIFS(G$6:G551,E$6:E551,"Cash")-SUMIFS(H$6:H551,E$6:E551,"Cash"))</f>
        <v/>
      </c>
      <c r="K551" s="13" t="n"/>
    </row>
    <row r="552">
      <c r="A552" s="10" t="n"/>
      <c r="G552" s="11" t="n"/>
      <c r="H552" s="11" t="n"/>
      <c r="I552" s="11">
        <f>IF(A552="","",OpeningBank+SUMIFS(G$6:G552,E$6:E552,"Bank")-SUMIFS(H$6:H552,E$6:E552,"Bank"))</f>
        <v/>
      </c>
      <c r="J552" s="11">
        <f>IF(A552="","",OpeningCash+SUMIFS(G$6:G552,E$6:E552,"Cash")-SUMIFS(H$6:H552,E$6:E552,"Cash"))</f>
        <v/>
      </c>
    </row>
    <row r="553">
      <c r="A553" s="12" t="n"/>
      <c r="B553" s="13" t="n"/>
      <c r="C553" s="13" t="n"/>
      <c r="D553" s="13" t="n"/>
      <c r="E553" s="13" t="n"/>
      <c r="F553" s="13" t="n"/>
      <c r="G553" s="14" t="n"/>
      <c r="H553" s="14" t="n"/>
      <c r="I553" s="14">
        <f>IF(A553="","",OpeningBank+SUMIFS(G$6:G553,E$6:E553,"Bank")-SUMIFS(H$6:H553,E$6:E553,"Bank"))</f>
        <v/>
      </c>
      <c r="J553" s="14">
        <f>IF(A553="","",OpeningCash+SUMIFS(G$6:G553,E$6:E553,"Cash")-SUMIFS(H$6:H553,E$6:E553,"Cash"))</f>
        <v/>
      </c>
      <c r="K553" s="13" t="n"/>
    </row>
    <row r="554">
      <c r="A554" s="10" t="n"/>
      <c r="G554" s="11" t="n"/>
      <c r="H554" s="11" t="n"/>
      <c r="I554" s="11">
        <f>IF(A554="","",OpeningBank+SUMIFS(G$6:G554,E$6:E554,"Bank")-SUMIFS(H$6:H554,E$6:E554,"Bank"))</f>
        <v/>
      </c>
      <c r="J554" s="11">
        <f>IF(A554="","",OpeningCash+SUMIFS(G$6:G554,E$6:E554,"Cash")-SUMIFS(H$6:H554,E$6:E554,"Cash"))</f>
        <v/>
      </c>
    </row>
    <row r="555">
      <c r="A555" s="12" t="n"/>
      <c r="B555" s="13" t="n"/>
      <c r="C555" s="13" t="n"/>
      <c r="D555" s="13" t="n"/>
      <c r="E555" s="13" t="n"/>
      <c r="F555" s="13" t="n"/>
      <c r="G555" s="14" t="n"/>
      <c r="H555" s="14" t="n"/>
      <c r="I555" s="14">
        <f>IF(A555="","",OpeningBank+SUMIFS(G$6:G555,E$6:E555,"Bank")-SUMIFS(H$6:H555,E$6:E555,"Bank"))</f>
        <v/>
      </c>
      <c r="J555" s="14">
        <f>IF(A555="","",OpeningCash+SUMIFS(G$6:G555,E$6:E555,"Cash")-SUMIFS(H$6:H555,E$6:E555,"Cash"))</f>
        <v/>
      </c>
      <c r="K555" s="13" t="n"/>
    </row>
    <row r="556">
      <c r="A556" s="10" t="n"/>
      <c r="G556" s="11" t="n"/>
      <c r="H556" s="11" t="n"/>
      <c r="I556" s="11">
        <f>IF(A556="","",OpeningBank+SUMIFS(G$6:G556,E$6:E556,"Bank")-SUMIFS(H$6:H556,E$6:E556,"Bank"))</f>
        <v/>
      </c>
      <c r="J556" s="11">
        <f>IF(A556="","",OpeningCash+SUMIFS(G$6:G556,E$6:E556,"Cash")-SUMIFS(H$6:H556,E$6:E556,"Cash"))</f>
        <v/>
      </c>
    </row>
    <row r="557">
      <c r="A557" s="12" t="n"/>
      <c r="B557" s="13" t="n"/>
      <c r="C557" s="13" t="n"/>
      <c r="D557" s="13" t="n"/>
      <c r="E557" s="13" t="n"/>
      <c r="F557" s="13" t="n"/>
      <c r="G557" s="14" t="n"/>
      <c r="H557" s="14" t="n"/>
      <c r="I557" s="14">
        <f>IF(A557="","",OpeningBank+SUMIFS(G$6:G557,E$6:E557,"Bank")-SUMIFS(H$6:H557,E$6:E557,"Bank"))</f>
        <v/>
      </c>
      <c r="J557" s="14">
        <f>IF(A557="","",OpeningCash+SUMIFS(G$6:G557,E$6:E557,"Cash")-SUMIFS(H$6:H557,E$6:E557,"Cash"))</f>
        <v/>
      </c>
      <c r="K557" s="13" t="n"/>
    </row>
    <row r="558">
      <c r="A558" s="10" t="n"/>
      <c r="G558" s="11" t="n"/>
      <c r="H558" s="11" t="n"/>
      <c r="I558" s="11">
        <f>IF(A558="","",OpeningBank+SUMIFS(G$6:G558,E$6:E558,"Bank")-SUMIFS(H$6:H558,E$6:E558,"Bank"))</f>
        <v/>
      </c>
      <c r="J558" s="11">
        <f>IF(A558="","",OpeningCash+SUMIFS(G$6:G558,E$6:E558,"Cash")-SUMIFS(H$6:H558,E$6:E558,"Cash"))</f>
        <v/>
      </c>
    </row>
    <row r="559">
      <c r="A559" s="12" t="n"/>
      <c r="B559" s="13" t="n"/>
      <c r="C559" s="13" t="n"/>
      <c r="D559" s="13" t="n"/>
      <c r="E559" s="13" t="n"/>
      <c r="F559" s="13" t="n"/>
      <c r="G559" s="14" t="n"/>
      <c r="H559" s="14" t="n"/>
      <c r="I559" s="14">
        <f>IF(A559="","",OpeningBank+SUMIFS(G$6:G559,E$6:E559,"Bank")-SUMIFS(H$6:H559,E$6:E559,"Bank"))</f>
        <v/>
      </c>
      <c r="J559" s="14">
        <f>IF(A559="","",OpeningCash+SUMIFS(G$6:G559,E$6:E559,"Cash")-SUMIFS(H$6:H559,E$6:E559,"Cash"))</f>
        <v/>
      </c>
      <c r="K559" s="13" t="n"/>
    </row>
    <row r="560">
      <c r="A560" s="10" t="n"/>
      <c r="G560" s="11" t="n"/>
      <c r="H560" s="11" t="n"/>
      <c r="I560" s="11">
        <f>IF(A560="","",OpeningBank+SUMIFS(G$6:G560,E$6:E560,"Bank")-SUMIFS(H$6:H560,E$6:E560,"Bank"))</f>
        <v/>
      </c>
      <c r="J560" s="11">
        <f>IF(A560="","",OpeningCash+SUMIFS(G$6:G560,E$6:E560,"Cash")-SUMIFS(H$6:H560,E$6:E560,"Cash"))</f>
        <v/>
      </c>
    </row>
    <row r="561">
      <c r="A561" s="12" t="n"/>
      <c r="B561" s="13" t="n"/>
      <c r="C561" s="13" t="n"/>
      <c r="D561" s="13" t="n"/>
      <c r="E561" s="13" t="n"/>
      <c r="F561" s="13" t="n"/>
      <c r="G561" s="14" t="n"/>
      <c r="H561" s="14" t="n"/>
      <c r="I561" s="14">
        <f>IF(A561="","",OpeningBank+SUMIFS(G$6:G561,E$6:E561,"Bank")-SUMIFS(H$6:H561,E$6:E561,"Bank"))</f>
        <v/>
      </c>
      <c r="J561" s="14">
        <f>IF(A561="","",OpeningCash+SUMIFS(G$6:G561,E$6:E561,"Cash")-SUMIFS(H$6:H561,E$6:E561,"Cash"))</f>
        <v/>
      </c>
      <c r="K561" s="13" t="n"/>
    </row>
    <row r="562">
      <c r="A562" s="10" t="n"/>
      <c r="G562" s="11" t="n"/>
      <c r="H562" s="11" t="n"/>
      <c r="I562" s="11">
        <f>IF(A562="","",OpeningBank+SUMIFS(G$6:G562,E$6:E562,"Bank")-SUMIFS(H$6:H562,E$6:E562,"Bank"))</f>
        <v/>
      </c>
      <c r="J562" s="11">
        <f>IF(A562="","",OpeningCash+SUMIFS(G$6:G562,E$6:E562,"Cash")-SUMIFS(H$6:H562,E$6:E562,"Cash"))</f>
        <v/>
      </c>
    </row>
    <row r="563">
      <c r="A563" s="12" t="n"/>
      <c r="B563" s="13" t="n"/>
      <c r="C563" s="13" t="n"/>
      <c r="D563" s="13" t="n"/>
      <c r="E563" s="13" t="n"/>
      <c r="F563" s="13" t="n"/>
      <c r="G563" s="14" t="n"/>
      <c r="H563" s="14" t="n"/>
      <c r="I563" s="14">
        <f>IF(A563="","",OpeningBank+SUMIFS(G$6:G563,E$6:E563,"Bank")-SUMIFS(H$6:H563,E$6:E563,"Bank"))</f>
        <v/>
      </c>
      <c r="J563" s="14">
        <f>IF(A563="","",OpeningCash+SUMIFS(G$6:G563,E$6:E563,"Cash")-SUMIFS(H$6:H563,E$6:E563,"Cash"))</f>
        <v/>
      </c>
      <c r="K563" s="13" t="n"/>
    </row>
    <row r="564">
      <c r="A564" s="10" t="n"/>
      <c r="G564" s="11" t="n"/>
      <c r="H564" s="11" t="n"/>
      <c r="I564" s="11">
        <f>IF(A564="","",OpeningBank+SUMIFS(G$6:G564,E$6:E564,"Bank")-SUMIFS(H$6:H564,E$6:E564,"Bank"))</f>
        <v/>
      </c>
      <c r="J564" s="11">
        <f>IF(A564="","",OpeningCash+SUMIFS(G$6:G564,E$6:E564,"Cash")-SUMIFS(H$6:H564,E$6:E564,"Cash"))</f>
        <v/>
      </c>
    </row>
    <row r="565">
      <c r="A565" s="12" t="n"/>
      <c r="B565" s="13" t="n"/>
      <c r="C565" s="13" t="n"/>
      <c r="D565" s="13" t="n"/>
      <c r="E565" s="13" t="n"/>
      <c r="F565" s="13" t="n"/>
      <c r="G565" s="14" t="n"/>
      <c r="H565" s="14" t="n"/>
      <c r="I565" s="14">
        <f>IF(A565="","",OpeningBank+SUMIFS(G$6:G565,E$6:E565,"Bank")-SUMIFS(H$6:H565,E$6:E565,"Bank"))</f>
        <v/>
      </c>
      <c r="J565" s="14">
        <f>IF(A565="","",OpeningCash+SUMIFS(G$6:G565,E$6:E565,"Cash")-SUMIFS(H$6:H565,E$6:E565,"Cash"))</f>
        <v/>
      </c>
      <c r="K565" s="13" t="n"/>
    </row>
    <row r="566">
      <c r="A566" s="10" t="n"/>
      <c r="G566" s="11" t="n"/>
      <c r="H566" s="11" t="n"/>
      <c r="I566" s="11">
        <f>IF(A566="","",OpeningBank+SUMIFS(G$6:G566,E$6:E566,"Bank")-SUMIFS(H$6:H566,E$6:E566,"Bank"))</f>
        <v/>
      </c>
      <c r="J566" s="11">
        <f>IF(A566="","",OpeningCash+SUMIFS(G$6:G566,E$6:E566,"Cash")-SUMIFS(H$6:H566,E$6:E566,"Cash"))</f>
        <v/>
      </c>
    </row>
    <row r="567">
      <c r="A567" s="12" t="n"/>
      <c r="B567" s="13" t="n"/>
      <c r="C567" s="13" t="n"/>
      <c r="D567" s="13" t="n"/>
      <c r="E567" s="13" t="n"/>
      <c r="F567" s="13" t="n"/>
      <c r="G567" s="14" t="n"/>
      <c r="H567" s="14" t="n"/>
      <c r="I567" s="14">
        <f>IF(A567="","",OpeningBank+SUMIFS(G$6:G567,E$6:E567,"Bank")-SUMIFS(H$6:H567,E$6:E567,"Bank"))</f>
        <v/>
      </c>
      <c r="J567" s="14">
        <f>IF(A567="","",OpeningCash+SUMIFS(G$6:G567,E$6:E567,"Cash")-SUMIFS(H$6:H567,E$6:E567,"Cash"))</f>
        <v/>
      </c>
      <c r="K567" s="13" t="n"/>
    </row>
    <row r="568">
      <c r="A568" s="10" t="n"/>
      <c r="G568" s="11" t="n"/>
      <c r="H568" s="11" t="n"/>
      <c r="I568" s="11">
        <f>IF(A568="","",OpeningBank+SUMIFS(G$6:G568,E$6:E568,"Bank")-SUMIFS(H$6:H568,E$6:E568,"Bank"))</f>
        <v/>
      </c>
      <c r="J568" s="11">
        <f>IF(A568="","",OpeningCash+SUMIFS(G$6:G568,E$6:E568,"Cash")-SUMIFS(H$6:H568,E$6:E568,"Cash"))</f>
        <v/>
      </c>
    </row>
    <row r="569">
      <c r="A569" s="12" t="n"/>
      <c r="B569" s="13" t="n"/>
      <c r="C569" s="13" t="n"/>
      <c r="D569" s="13" t="n"/>
      <c r="E569" s="13" t="n"/>
      <c r="F569" s="13" t="n"/>
      <c r="G569" s="14" t="n"/>
      <c r="H569" s="14" t="n"/>
      <c r="I569" s="14">
        <f>IF(A569="","",OpeningBank+SUMIFS(G$6:G569,E$6:E569,"Bank")-SUMIFS(H$6:H569,E$6:E569,"Bank"))</f>
        <v/>
      </c>
      <c r="J569" s="14">
        <f>IF(A569="","",OpeningCash+SUMIFS(G$6:G569,E$6:E569,"Cash")-SUMIFS(H$6:H569,E$6:E569,"Cash"))</f>
        <v/>
      </c>
      <c r="K569" s="13" t="n"/>
    </row>
    <row r="570">
      <c r="A570" s="10" t="n"/>
      <c r="G570" s="11" t="n"/>
      <c r="H570" s="11" t="n"/>
      <c r="I570" s="11">
        <f>IF(A570="","",OpeningBank+SUMIFS(G$6:G570,E$6:E570,"Bank")-SUMIFS(H$6:H570,E$6:E570,"Bank"))</f>
        <v/>
      </c>
      <c r="J570" s="11">
        <f>IF(A570="","",OpeningCash+SUMIFS(G$6:G570,E$6:E570,"Cash")-SUMIFS(H$6:H570,E$6:E570,"Cash"))</f>
        <v/>
      </c>
    </row>
    <row r="571">
      <c r="A571" s="12" t="n"/>
      <c r="B571" s="13" t="n"/>
      <c r="C571" s="13" t="n"/>
      <c r="D571" s="13" t="n"/>
      <c r="E571" s="13" t="n"/>
      <c r="F571" s="13" t="n"/>
      <c r="G571" s="14" t="n"/>
      <c r="H571" s="14" t="n"/>
      <c r="I571" s="14">
        <f>IF(A571="","",OpeningBank+SUMIFS(G$6:G571,E$6:E571,"Bank")-SUMIFS(H$6:H571,E$6:E571,"Bank"))</f>
        <v/>
      </c>
      <c r="J571" s="14">
        <f>IF(A571="","",OpeningCash+SUMIFS(G$6:G571,E$6:E571,"Cash")-SUMIFS(H$6:H571,E$6:E571,"Cash"))</f>
        <v/>
      </c>
      <c r="K571" s="13" t="n"/>
    </row>
    <row r="572">
      <c r="A572" s="10" t="n"/>
      <c r="G572" s="11" t="n"/>
      <c r="H572" s="11" t="n"/>
      <c r="I572" s="11">
        <f>IF(A572="","",OpeningBank+SUMIFS(G$6:G572,E$6:E572,"Bank")-SUMIFS(H$6:H572,E$6:E572,"Bank"))</f>
        <v/>
      </c>
      <c r="J572" s="11">
        <f>IF(A572="","",OpeningCash+SUMIFS(G$6:G572,E$6:E572,"Cash")-SUMIFS(H$6:H572,E$6:E572,"Cash"))</f>
        <v/>
      </c>
    </row>
    <row r="573">
      <c r="A573" s="12" t="n"/>
      <c r="B573" s="13" t="n"/>
      <c r="C573" s="13" t="n"/>
      <c r="D573" s="13" t="n"/>
      <c r="E573" s="13" t="n"/>
      <c r="F573" s="13" t="n"/>
      <c r="G573" s="14" t="n"/>
      <c r="H573" s="14" t="n"/>
      <c r="I573" s="14">
        <f>IF(A573="","",OpeningBank+SUMIFS(G$6:G573,E$6:E573,"Bank")-SUMIFS(H$6:H573,E$6:E573,"Bank"))</f>
        <v/>
      </c>
      <c r="J573" s="14">
        <f>IF(A573="","",OpeningCash+SUMIFS(G$6:G573,E$6:E573,"Cash")-SUMIFS(H$6:H573,E$6:E573,"Cash"))</f>
        <v/>
      </c>
      <c r="K573" s="13" t="n"/>
    </row>
    <row r="574">
      <c r="A574" s="10" t="n"/>
      <c r="G574" s="11" t="n"/>
      <c r="H574" s="11" t="n"/>
      <c r="I574" s="11">
        <f>IF(A574="","",OpeningBank+SUMIFS(G$6:G574,E$6:E574,"Bank")-SUMIFS(H$6:H574,E$6:E574,"Bank"))</f>
        <v/>
      </c>
      <c r="J574" s="11">
        <f>IF(A574="","",OpeningCash+SUMIFS(G$6:G574,E$6:E574,"Cash")-SUMIFS(H$6:H574,E$6:E574,"Cash"))</f>
        <v/>
      </c>
    </row>
    <row r="575">
      <c r="A575" s="12" t="n"/>
      <c r="B575" s="13" t="n"/>
      <c r="C575" s="13" t="n"/>
      <c r="D575" s="13" t="n"/>
      <c r="E575" s="13" t="n"/>
      <c r="F575" s="13" t="n"/>
      <c r="G575" s="14" t="n"/>
      <c r="H575" s="14" t="n"/>
      <c r="I575" s="14">
        <f>IF(A575="","",OpeningBank+SUMIFS(G$6:G575,E$6:E575,"Bank")-SUMIFS(H$6:H575,E$6:E575,"Bank"))</f>
        <v/>
      </c>
      <c r="J575" s="14">
        <f>IF(A575="","",OpeningCash+SUMIFS(G$6:G575,E$6:E575,"Cash")-SUMIFS(H$6:H575,E$6:E575,"Cash"))</f>
        <v/>
      </c>
      <c r="K575" s="13" t="n"/>
    </row>
    <row r="576">
      <c r="A576" s="10" t="n"/>
      <c r="G576" s="11" t="n"/>
      <c r="H576" s="11" t="n"/>
      <c r="I576" s="11">
        <f>IF(A576="","",OpeningBank+SUMIFS(G$6:G576,E$6:E576,"Bank")-SUMIFS(H$6:H576,E$6:E576,"Bank"))</f>
        <v/>
      </c>
      <c r="J576" s="11">
        <f>IF(A576="","",OpeningCash+SUMIFS(G$6:G576,E$6:E576,"Cash")-SUMIFS(H$6:H576,E$6:E576,"Cash"))</f>
        <v/>
      </c>
    </row>
    <row r="577">
      <c r="A577" s="12" t="n"/>
      <c r="B577" s="13" t="n"/>
      <c r="C577" s="13" t="n"/>
      <c r="D577" s="13" t="n"/>
      <c r="E577" s="13" t="n"/>
      <c r="F577" s="13" t="n"/>
      <c r="G577" s="14" t="n"/>
      <c r="H577" s="14" t="n"/>
      <c r="I577" s="14">
        <f>IF(A577="","",OpeningBank+SUMIFS(G$6:G577,E$6:E577,"Bank")-SUMIFS(H$6:H577,E$6:E577,"Bank"))</f>
        <v/>
      </c>
      <c r="J577" s="14">
        <f>IF(A577="","",OpeningCash+SUMIFS(G$6:G577,E$6:E577,"Cash")-SUMIFS(H$6:H577,E$6:E577,"Cash"))</f>
        <v/>
      </c>
      <c r="K577" s="13" t="n"/>
    </row>
    <row r="578">
      <c r="A578" s="10" t="n"/>
      <c r="G578" s="11" t="n"/>
      <c r="H578" s="11" t="n"/>
      <c r="I578" s="11">
        <f>IF(A578="","",OpeningBank+SUMIFS(G$6:G578,E$6:E578,"Bank")-SUMIFS(H$6:H578,E$6:E578,"Bank"))</f>
        <v/>
      </c>
      <c r="J578" s="11">
        <f>IF(A578="","",OpeningCash+SUMIFS(G$6:G578,E$6:E578,"Cash")-SUMIFS(H$6:H578,E$6:E578,"Cash"))</f>
        <v/>
      </c>
    </row>
    <row r="579">
      <c r="A579" s="12" t="n"/>
      <c r="B579" s="13" t="n"/>
      <c r="C579" s="13" t="n"/>
      <c r="D579" s="13" t="n"/>
      <c r="E579" s="13" t="n"/>
      <c r="F579" s="13" t="n"/>
      <c r="G579" s="14" t="n"/>
      <c r="H579" s="14" t="n"/>
      <c r="I579" s="14">
        <f>IF(A579="","",OpeningBank+SUMIFS(G$6:G579,E$6:E579,"Bank")-SUMIFS(H$6:H579,E$6:E579,"Bank"))</f>
        <v/>
      </c>
      <c r="J579" s="14">
        <f>IF(A579="","",OpeningCash+SUMIFS(G$6:G579,E$6:E579,"Cash")-SUMIFS(H$6:H579,E$6:E579,"Cash"))</f>
        <v/>
      </c>
      <c r="K579" s="13" t="n"/>
    </row>
    <row r="580">
      <c r="A580" s="10" t="n"/>
      <c r="G580" s="11" t="n"/>
      <c r="H580" s="11" t="n"/>
      <c r="I580" s="11">
        <f>IF(A580="","",OpeningBank+SUMIFS(G$6:G580,E$6:E580,"Bank")-SUMIFS(H$6:H580,E$6:E580,"Bank"))</f>
        <v/>
      </c>
      <c r="J580" s="11">
        <f>IF(A580="","",OpeningCash+SUMIFS(G$6:G580,E$6:E580,"Cash")-SUMIFS(H$6:H580,E$6:E580,"Cash"))</f>
        <v/>
      </c>
    </row>
    <row r="581">
      <c r="A581" s="12" t="n"/>
      <c r="B581" s="13" t="n"/>
      <c r="C581" s="13" t="n"/>
      <c r="D581" s="13" t="n"/>
      <c r="E581" s="13" t="n"/>
      <c r="F581" s="13" t="n"/>
      <c r="G581" s="14" t="n"/>
      <c r="H581" s="14" t="n"/>
      <c r="I581" s="14">
        <f>IF(A581="","",OpeningBank+SUMIFS(G$6:G581,E$6:E581,"Bank")-SUMIFS(H$6:H581,E$6:E581,"Bank"))</f>
        <v/>
      </c>
      <c r="J581" s="14">
        <f>IF(A581="","",OpeningCash+SUMIFS(G$6:G581,E$6:E581,"Cash")-SUMIFS(H$6:H581,E$6:E581,"Cash"))</f>
        <v/>
      </c>
      <c r="K581" s="13" t="n"/>
    </row>
    <row r="582">
      <c r="A582" s="10" t="n"/>
      <c r="G582" s="11" t="n"/>
      <c r="H582" s="11" t="n"/>
      <c r="I582" s="11">
        <f>IF(A582="","",OpeningBank+SUMIFS(G$6:G582,E$6:E582,"Bank")-SUMIFS(H$6:H582,E$6:E582,"Bank"))</f>
        <v/>
      </c>
      <c r="J582" s="11">
        <f>IF(A582="","",OpeningCash+SUMIFS(G$6:G582,E$6:E582,"Cash")-SUMIFS(H$6:H582,E$6:E582,"Cash"))</f>
        <v/>
      </c>
    </row>
    <row r="583">
      <c r="A583" s="12" t="n"/>
      <c r="B583" s="13" t="n"/>
      <c r="C583" s="13" t="n"/>
      <c r="D583" s="13" t="n"/>
      <c r="E583" s="13" t="n"/>
      <c r="F583" s="13" t="n"/>
      <c r="G583" s="14" t="n"/>
      <c r="H583" s="14" t="n"/>
      <c r="I583" s="14">
        <f>IF(A583="","",OpeningBank+SUMIFS(G$6:G583,E$6:E583,"Bank")-SUMIFS(H$6:H583,E$6:E583,"Bank"))</f>
        <v/>
      </c>
      <c r="J583" s="14">
        <f>IF(A583="","",OpeningCash+SUMIFS(G$6:G583,E$6:E583,"Cash")-SUMIFS(H$6:H583,E$6:E583,"Cash"))</f>
        <v/>
      </c>
      <c r="K583" s="13" t="n"/>
    </row>
    <row r="584">
      <c r="A584" s="10" t="n"/>
      <c r="G584" s="11" t="n"/>
      <c r="H584" s="11" t="n"/>
      <c r="I584" s="11">
        <f>IF(A584="","",OpeningBank+SUMIFS(G$6:G584,E$6:E584,"Bank")-SUMIFS(H$6:H584,E$6:E584,"Bank"))</f>
        <v/>
      </c>
      <c r="J584" s="11">
        <f>IF(A584="","",OpeningCash+SUMIFS(G$6:G584,E$6:E584,"Cash")-SUMIFS(H$6:H584,E$6:E584,"Cash"))</f>
        <v/>
      </c>
    </row>
    <row r="585">
      <c r="A585" s="12" t="n"/>
      <c r="B585" s="13" t="n"/>
      <c r="C585" s="13" t="n"/>
      <c r="D585" s="13" t="n"/>
      <c r="E585" s="13" t="n"/>
      <c r="F585" s="13" t="n"/>
      <c r="G585" s="14" t="n"/>
      <c r="H585" s="14" t="n"/>
      <c r="I585" s="14">
        <f>IF(A585="","",OpeningBank+SUMIFS(G$6:G585,E$6:E585,"Bank")-SUMIFS(H$6:H585,E$6:E585,"Bank"))</f>
        <v/>
      </c>
      <c r="J585" s="14">
        <f>IF(A585="","",OpeningCash+SUMIFS(G$6:G585,E$6:E585,"Cash")-SUMIFS(H$6:H585,E$6:E585,"Cash"))</f>
        <v/>
      </c>
      <c r="K585" s="13" t="n"/>
    </row>
    <row r="586">
      <c r="A586" s="10" t="n"/>
      <c r="G586" s="11" t="n"/>
      <c r="H586" s="11" t="n"/>
      <c r="I586" s="11">
        <f>IF(A586="","",OpeningBank+SUMIFS(G$6:G586,E$6:E586,"Bank")-SUMIFS(H$6:H586,E$6:E586,"Bank"))</f>
        <v/>
      </c>
      <c r="J586" s="11">
        <f>IF(A586="","",OpeningCash+SUMIFS(G$6:G586,E$6:E586,"Cash")-SUMIFS(H$6:H586,E$6:E586,"Cash"))</f>
        <v/>
      </c>
    </row>
    <row r="587">
      <c r="A587" s="12" t="n"/>
      <c r="B587" s="13" t="n"/>
      <c r="C587" s="13" t="n"/>
      <c r="D587" s="13" t="n"/>
      <c r="E587" s="13" t="n"/>
      <c r="F587" s="13" t="n"/>
      <c r="G587" s="14" t="n"/>
      <c r="H587" s="14" t="n"/>
      <c r="I587" s="14">
        <f>IF(A587="","",OpeningBank+SUMIFS(G$6:G587,E$6:E587,"Bank")-SUMIFS(H$6:H587,E$6:E587,"Bank"))</f>
        <v/>
      </c>
      <c r="J587" s="14">
        <f>IF(A587="","",OpeningCash+SUMIFS(G$6:G587,E$6:E587,"Cash")-SUMIFS(H$6:H587,E$6:E587,"Cash"))</f>
        <v/>
      </c>
      <c r="K587" s="13" t="n"/>
    </row>
    <row r="588">
      <c r="A588" s="10" t="n"/>
      <c r="G588" s="11" t="n"/>
      <c r="H588" s="11" t="n"/>
      <c r="I588" s="11">
        <f>IF(A588="","",OpeningBank+SUMIFS(G$6:G588,E$6:E588,"Bank")-SUMIFS(H$6:H588,E$6:E588,"Bank"))</f>
        <v/>
      </c>
      <c r="J588" s="11">
        <f>IF(A588="","",OpeningCash+SUMIFS(G$6:G588,E$6:E588,"Cash")-SUMIFS(H$6:H588,E$6:E588,"Cash"))</f>
        <v/>
      </c>
    </row>
    <row r="589">
      <c r="A589" s="12" t="n"/>
      <c r="B589" s="13" t="n"/>
      <c r="C589" s="13" t="n"/>
      <c r="D589" s="13" t="n"/>
      <c r="E589" s="13" t="n"/>
      <c r="F589" s="13" t="n"/>
      <c r="G589" s="14" t="n"/>
      <c r="H589" s="14" t="n"/>
      <c r="I589" s="14">
        <f>IF(A589="","",OpeningBank+SUMIFS(G$6:G589,E$6:E589,"Bank")-SUMIFS(H$6:H589,E$6:E589,"Bank"))</f>
        <v/>
      </c>
      <c r="J589" s="14">
        <f>IF(A589="","",OpeningCash+SUMIFS(G$6:G589,E$6:E589,"Cash")-SUMIFS(H$6:H589,E$6:E589,"Cash"))</f>
        <v/>
      </c>
      <c r="K589" s="13" t="n"/>
    </row>
    <row r="590">
      <c r="A590" s="10" t="n"/>
      <c r="G590" s="11" t="n"/>
      <c r="H590" s="11" t="n"/>
      <c r="I590" s="11">
        <f>IF(A590="","",OpeningBank+SUMIFS(G$6:G590,E$6:E590,"Bank")-SUMIFS(H$6:H590,E$6:E590,"Bank"))</f>
        <v/>
      </c>
      <c r="J590" s="11">
        <f>IF(A590="","",OpeningCash+SUMIFS(G$6:G590,E$6:E590,"Cash")-SUMIFS(H$6:H590,E$6:E590,"Cash"))</f>
        <v/>
      </c>
    </row>
    <row r="591">
      <c r="A591" s="12" t="n"/>
      <c r="B591" s="13" t="n"/>
      <c r="C591" s="13" t="n"/>
      <c r="D591" s="13" t="n"/>
      <c r="E591" s="13" t="n"/>
      <c r="F591" s="13" t="n"/>
      <c r="G591" s="14" t="n"/>
      <c r="H591" s="14" t="n"/>
      <c r="I591" s="14">
        <f>IF(A591="","",OpeningBank+SUMIFS(G$6:G591,E$6:E591,"Bank")-SUMIFS(H$6:H591,E$6:E591,"Bank"))</f>
        <v/>
      </c>
      <c r="J591" s="14">
        <f>IF(A591="","",OpeningCash+SUMIFS(G$6:G591,E$6:E591,"Cash")-SUMIFS(H$6:H591,E$6:E591,"Cash"))</f>
        <v/>
      </c>
      <c r="K591" s="13" t="n"/>
    </row>
    <row r="592">
      <c r="A592" s="10" t="n"/>
      <c r="G592" s="11" t="n"/>
      <c r="H592" s="11" t="n"/>
      <c r="I592" s="11">
        <f>IF(A592="","",OpeningBank+SUMIFS(G$6:G592,E$6:E592,"Bank")-SUMIFS(H$6:H592,E$6:E592,"Bank"))</f>
        <v/>
      </c>
      <c r="J592" s="11">
        <f>IF(A592="","",OpeningCash+SUMIFS(G$6:G592,E$6:E592,"Cash")-SUMIFS(H$6:H592,E$6:E592,"Cash"))</f>
        <v/>
      </c>
    </row>
    <row r="593">
      <c r="A593" s="12" t="n"/>
      <c r="B593" s="13" t="n"/>
      <c r="C593" s="13" t="n"/>
      <c r="D593" s="13" t="n"/>
      <c r="E593" s="13" t="n"/>
      <c r="F593" s="13" t="n"/>
      <c r="G593" s="14" t="n"/>
      <c r="H593" s="14" t="n"/>
      <c r="I593" s="14">
        <f>IF(A593="","",OpeningBank+SUMIFS(G$6:G593,E$6:E593,"Bank")-SUMIFS(H$6:H593,E$6:E593,"Bank"))</f>
        <v/>
      </c>
      <c r="J593" s="14">
        <f>IF(A593="","",OpeningCash+SUMIFS(G$6:G593,E$6:E593,"Cash")-SUMIFS(H$6:H593,E$6:E593,"Cash"))</f>
        <v/>
      </c>
      <c r="K593" s="13" t="n"/>
    </row>
    <row r="594">
      <c r="A594" s="10" t="n"/>
      <c r="G594" s="11" t="n"/>
      <c r="H594" s="11" t="n"/>
      <c r="I594" s="11">
        <f>IF(A594="","",OpeningBank+SUMIFS(G$6:G594,E$6:E594,"Bank")-SUMIFS(H$6:H594,E$6:E594,"Bank"))</f>
        <v/>
      </c>
      <c r="J594" s="11">
        <f>IF(A594="","",OpeningCash+SUMIFS(G$6:G594,E$6:E594,"Cash")-SUMIFS(H$6:H594,E$6:E594,"Cash"))</f>
        <v/>
      </c>
    </row>
    <row r="595">
      <c r="A595" s="12" t="n"/>
      <c r="B595" s="13" t="n"/>
      <c r="C595" s="13" t="n"/>
      <c r="D595" s="13" t="n"/>
      <c r="E595" s="13" t="n"/>
      <c r="F595" s="13" t="n"/>
      <c r="G595" s="14" t="n"/>
      <c r="H595" s="14" t="n"/>
      <c r="I595" s="14">
        <f>IF(A595="","",OpeningBank+SUMIFS(G$6:G595,E$6:E595,"Bank")-SUMIFS(H$6:H595,E$6:E595,"Bank"))</f>
        <v/>
      </c>
      <c r="J595" s="14">
        <f>IF(A595="","",OpeningCash+SUMIFS(G$6:G595,E$6:E595,"Cash")-SUMIFS(H$6:H595,E$6:E595,"Cash"))</f>
        <v/>
      </c>
      <c r="K595" s="13" t="n"/>
    </row>
    <row r="596">
      <c r="A596" s="10" t="n"/>
      <c r="G596" s="11" t="n"/>
      <c r="H596" s="11" t="n"/>
      <c r="I596" s="11">
        <f>IF(A596="","",OpeningBank+SUMIFS(G$6:G596,E$6:E596,"Bank")-SUMIFS(H$6:H596,E$6:E596,"Bank"))</f>
        <v/>
      </c>
      <c r="J596" s="11">
        <f>IF(A596="","",OpeningCash+SUMIFS(G$6:G596,E$6:E596,"Cash")-SUMIFS(H$6:H596,E$6:E596,"Cash"))</f>
        <v/>
      </c>
    </row>
    <row r="597">
      <c r="A597" s="12" t="n"/>
      <c r="B597" s="13" t="n"/>
      <c r="C597" s="13" t="n"/>
      <c r="D597" s="13" t="n"/>
      <c r="E597" s="13" t="n"/>
      <c r="F597" s="13" t="n"/>
      <c r="G597" s="14" t="n"/>
      <c r="H597" s="14" t="n"/>
      <c r="I597" s="14">
        <f>IF(A597="","",OpeningBank+SUMIFS(G$6:G597,E$6:E597,"Bank")-SUMIFS(H$6:H597,E$6:E597,"Bank"))</f>
        <v/>
      </c>
      <c r="J597" s="14">
        <f>IF(A597="","",OpeningCash+SUMIFS(G$6:G597,E$6:E597,"Cash")-SUMIFS(H$6:H597,E$6:E597,"Cash"))</f>
        <v/>
      </c>
      <c r="K597" s="13" t="n"/>
    </row>
    <row r="598">
      <c r="A598" s="10" t="n"/>
      <c r="G598" s="11" t="n"/>
      <c r="H598" s="11" t="n"/>
      <c r="I598" s="11">
        <f>IF(A598="","",OpeningBank+SUMIFS(G$6:G598,E$6:E598,"Bank")-SUMIFS(H$6:H598,E$6:E598,"Bank"))</f>
        <v/>
      </c>
      <c r="J598" s="11">
        <f>IF(A598="","",OpeningCash+SUMIFS(G$6:G598,E$6:E598,"Cash")-SUMIFS(H$6:H598,E$6:E598,"Cash"))</f>
        <v/>
      </c>
    </row>
    <row r="599">
      <c r="A599" s="12" t="n"/>
      <c r="B599" s="13" t="n"/>
      <c r="C599" s="13" t="n"/>
      <c r="D599" s="13" t="n"/>
      <c r="E599" s="13" t="n"/>
      <c r="F599" s="13" t="n"/>
      <c r="G599" s="14" t="n"/>
      <c r="H599" s="14" t="n"/>
      <c r="I599" s="14">
        <f>IF(A599="","",OpeningBank+SUMIFS(G$6:G599,E$6:E599,"Bank")-SUMIFS(H$6:H599,E$6:E599,"Bank"))</f>
        <v/>
      </c>
      <c r="J599" s="14">
        <f>IF(A599="","",OpeningCash+SUMIFS(G$6:G599,E$6:E599,"Cash")-SUMIFS(H$6:H599,E$6:E599,"Cash"))</f>
        <v/>
      </c>
      <c r="K599" s="13" t="n"/>
    </row>
    <row r="600">
      <c r="A600" s="10" t="n"/>
      <c r="G600" s="11" t="n"/>
      <c r="H600" s="11" t="n"/>
      <c r="I600" s="11">
        <f>IF(A600="","",OpeningBank+SUMIFS(G$6:G600,E$6:E600,"Bank")-SUMIFS(H$6:H600,E$6:E600,"Bank"))</f>
        <v/>
      </c>
      <c r="J600" s="11">
        <f>IF(A600="","",OpeningCash+SUMIFS(G$6:G600,E$6:E600,"Cash")-SUMIFS(H$6:H600,E$6:E600,"Cash"))</f>
        <v/>
      </c>
    </row>
    <row r="601">
      <c r="A601" s="12" t="n"/>
      <c r="B601" s="13" t="n"/>
      <c r="C601" s="13" t="n"/>
      <c r="D601" s="13" t="n"/>
      <c r="E601" s="13" t="n"/>
      <c r="F601" s="13" t="n"/>
      <c r="G601" s="14" t="n"/>
      <c r="H601" s="14" t="n"/>
      <c r="I601" s="14">
        <f>IF(A601="","",OpeningBank+SUMIFS(G$6:G601,E$6:E601,"Bank")-SUMIFS(H$6:H601,E$6:E601,"Bank"))</f>
        <v/>
      </c>
      <c r="J601" s="14">
        <f>IF(A601="","",OpeningCash+SUMIFS(G$6:G601,E$6:E601,"Cash")-SUMIFS(H$6:H601,E$6:E601,"Cash"))</f>
        <v/>
      </c>
      <c r="K601" s="13" t="n"/>
    </row>
    <row r="602">
      <c r="A602" s="10" t="n"/>
      <c r="G602" s="11" t="n"/>
      <c r="H602" s="11" t="n"/>
      <c r="I602" s="11">
        <f>IF(A602="","",OpeningBank+SUMIFS(G$6:G602,E$6:E602,"Bank")-SUMIFS(H$6:H602,E$6:E602,"Bank"))</f>
        <v/>
      </c>
      <c r="J602" s="11">
        <f>IF(A602="","",OpeningCash+SUMIFS(G$6:G602,E$6:E602,"Cash")-SUMIFS(H$6:H602,E$6:E602,"Cash"))</f>
        <v/>
      </c>
    </row>
    <row r="603">
      <c r="A603" s="12" t="n"/>
      <c r="B603" s="13" t="n"/>
      <c r="C603" s="13" t="n"/>
      <c r="D603" s="13" t="n"/>
      <c r="E603" s="13" t="n"/>
      <c r="F603" s="13" t="n"/>
      <c r="G603" s="14" t="n"/>
      <c r="H603" s="14" t="n"/>
      <c r="I603" s="14">
        <f>IF(A603="","",OpeningBank+SUMIFS(G$6:G603,E$6:E603,"Bank")-SUMIFS(H$6:H603,E$6:E603,"Bank"))</f>
        <v/>
      </c>
      <c r="J603" s="14">
        <f>IF(A603="","",OpeningCash+SUMIFS(G$6:G603,E$6:E603,"Cash")-SUMIFS(H$6:H603,E$6:E603,"Cash"))</f>
        <v/>
      </c>
      <c r="K603" s="13" t="n"/>
    </row>
    <row r="604">
      <c r="A604" s="10" t="n"/>
      <c r="G604" s="11" t="n"/>
      <c r="H604" s="11" t="n"/>
      <c r="I604" s="11">
        <f>IF(A604="","",OpeningBank+SUMIFS(G$6:G604,E$6:E604,"Bank")-SUMIFS(H$6:H604,E$6:E604,"Bank"))</f>
        <v/>
      </c>
      <c r="J604" s="11">
        <f>IF(A604="","",OpeningCash+SUMIFS(G$6:G604,E$6:E604,"Cash")-SUMIFS(H$6:H604,E$6:E604,"Cash"))</f>
        <v/>
      </c>
    </row>
    <row r="605">
      <c r="A605" s="12" t="n"/>
      <c r="B605" s="13" t="n"/>
      <c r="C605" s="13" t="n"/>
      <c r="D605" s="13" t="n"/>
      <c r="E605" s="13" t="n"/>
      <c r="F605" s="13" t="n"/>
      <c r="G605" s="14" t="n"/>
      <c r="H605" s="14" t="n"/>
      <c r="I605" s="14">
        <f>IF(A605="","",OpeningBank+SUMIFS(G$6:G605,E$6:E605,"Bank")-SUMIFS(H$6:H605,E$6:E605,"Bank"))</f>
        <v/>
      </c>
      <c r="J605" s="14">
        <f>IF(A605="","",OpeningCash+SUMIFS(G$6:G605,E$6:E605,"Cash")-SUMIFS(H$6:H605,E$6:E605,"Cash"))</f>
        <v/>
      </c>
      <c r="K605" s="13" t="n"/>
    </row>
    <row r="607">
      <c r="F607" s="3" t="inlineStr">
        <is>
          <t>Totals</t>
        </is>
      </c>
      <c r="G607" s="11">
        <f>SUM(G6:G605)</f>
        <v/>
      </c>
      <c r="H607" s="11">
        <f>SUM(H6:H605)</f>
        <v/>
      </c>
    </row>
    <row r="609">
      <c r="A609" s="2" t="inlineStr">
        <is>
          <t>Free template from dyno-app.com/club-admin. Use and adapt it freely.</t>
        </is>
      </c>
    </row>
  </sheetData>
  <conditionalFormatting sqref="G6:H605">
    <cfRule type="expression" priority="1" dxfId="0">
      <formula>AND($G6&lt;&gt;"",$H6&lt;&gt;"")</formula>
    </cfRule>
  </conditionalFormatting>
  <conditionalFormatting sqref="F6:F605">
    <cfRule type="expression" priority="2" dxfId="0">
      <formula>AND($F6="",OR($G6&lt;&gt;"",$H6&lt;&gt;""))</formula>
    </cfRule>
  </conditionalFormatting>
  <dataValidations count="5">
    <dataValidation sqref="E6:E605" showDropDown="0" showInputMessage="0" showErrorMessage="0" allowBlank="1" error="Choose Bank or Cash." type="list">
      <formula1>"Bank,Cash"</formula1>
    </dataValidation>
    <dataValidation sqref="F6:F605" showDropDown="0" showInputMessage="0" showErrorMessage="1" allowBlank="1" error="Choose a category from the list, or add it on the Categories sheet first." type="list">
      <formula1>=AllCategories</formula1>
    </dataValidation>
    <dataValidation sqref="K6:K605" showDropDown="0" showInputMessage="0" showErrorMessage="0" allowBlank="1" type="list">
      <formula1>"Y"</formula1>
    </dataValidation>
    <dataValidation sqref="G6:H605" showDropDown="0" showInputMessage="0" showErrorMessage="1" allowBlank="1" error="Enter the amount as a positive number, in the Income or the Expenditure column." type="decimal" operator="greaterThanOrEqual">
      <formula1>0</formula1>
    </dataValidation>
    <dataValidation sqref="A6:A605" showDropDown="0" showInputMessage="0" showErrorMessage="1" allowBlank="1" error="Enter a date, for example 14/09/2026." type="date" operator="greaterThan">
      <formula1>36526</formula1>
    </dataValidation>
  </dataValidations>
  <pageMargins left="0.75" right="0.75" top="1" bottom="1" header="0.5" footer="0.5"/>
  <pageSetup orientation="landscape" fitToHeight="0" fitToWidth="1"/>
  <headerFooter>
    <oddHeader/>
    <oddFooter>&amp;C&amp;8 Free template from dyno-app.com/club-admin. Use and adapt it freely.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5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Monthly summary</t>
        </is>
      </c>
    </row>
    <row r="2">
      <c r="A2" s="2" t="inlineStr">
        <is>
          <t>Totals by category and month, from the ledger. Nothing to fill in here.</t>
        </is>
      </c>
    </row>
    <row r="4">
      <c r="A4" s="15" t="inlineStr">
        <is>
          <t>Category</t>
        </is>
      </c>
      <c r="B4" s="16">
        <f>EDATE(YearStart,0)</f>
        <v/>
      </c>
      <c r="C4" s="16">
        <f>EDATE(YearStart,1)</f>
        <v/>
      </c>
      <c r="D4" s="16">
        <f>EDATE(YearStart,2)</f>
        <v/>
      </c>
      <c r="E4" s="16">
        <f>EDATE(YearStart,3)</f>
        <v/>
      </c>
      <c r="F4" s="16">
        <f>EDATE(YearStart,4)</f>
        <v/>
      </c>
      <c r="G4" s="16">
        <f>EDATE(YearStart,5)</f>
        <v/>
      </c>
      <c r="H4" s="16">
        <f>EDATE(YearStart,6)</f>
        <v/>
      </c>
      <c r="I4" s="16">
        <f>EDATE(YearStart,7)</f>
        <v/>
      </c>
      <c r="J4" s="16">
        <f>EDATE(YearStart,8)</f>
        <v/>
      </c>
      <c r="K4" s="16">
        <f>EDATE(YearStart,9)</f>
        <v/>
      </c>
      <c r="L4" s="16">
        <f>EDATE(YearStart,10)</f>
        <v/>
      </c>
      <c r="M4" s="16">
        <f>EDATE(YearStart,11)</f>
        <v/>
      </c>
      <c r="N4" s="15" t="inlineStr">
        <is>
          <t>Year</t>
        </is>
      </c>
    </row>
    <row r="5">
      <c r="A5" s="17" t="inlineStr">
        <is>
          <t>Income</t>
        </is>
      </c>
      <c r="B5" s="18" t="n"/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</row>
    <row r="6">
      <c r="A6">
        <f>IF(Categories!A5="","",Categories!A5)</f>
        <v/>
      </c>
      <c r="B6" s="11">
        <f>IF($A6="","",SUMIFS(Ledger!$G$6:$G$605,Ledger!$F$6:$F$605,$A6,Ledger!$A$6:$A$605,"&gt;="&amp;B$4,Ledger!$A$6:$A$605,"&lt;"&amp;EDATE(B$4,1)))</f>
        <v/>
      </c>
      <c r="C6" s="11">
        <f>IF($A6="","",SUMIFS(Ledger!$G$6:$G$605,Ledger!$F$6:$F$605,$A6,Ledger!$A$6:$A$605,"&gt;="&amp;C$4,Ledger!$A$6:$A$605,"&lt;"&amp;EDATE(C$4,1)))</f>
        <v/>
      </c>
      <c r="D6" s="11">
        <f>IF($A6="","",SUMIFS(Ledger!$G$6:$G$605,Ledger!$F$6:$F$605,$A6,Ledger!$A$6:$A$605,"&gt;="&amp;D$4,Ledger!$A$6:$A$605,"&lt;"&amp;EDATE(D$4,1)))</f>
        <v/>
      </c>
      <c r="E6" s="11">
        <f>IF($A6="","",SUMIFS(Ledger!$G$6:$G$605,Ledger!$F$6:$F$605,$A6,Ledger!$A$6:$A$605,"&gt;="&amp;E$4,Ledger!$A$6:$A$605,"&lt;"&amp;EDATE(E$4,1)))</f>
        <v/>
      </c>
      <c r="F6" s="11">
        <f>IF($A6="","",SUMIFS(Ledger!$G$6:$G$605,Ledger!$F$6:$F$605,$A6,Ledger!$A$6:$A$605,"&gt;="&amp;F$4,Ledger!$A$6:$A$605,"&lt;"&amp;EDATE(F$4,1)))</f>
        <v/>
      </c>
      <c r="G6" s="11">
        <f>IF($A6="","",SUMIFS(Ledger!$G$6:$G$605,Ledger!$F$6:$F$605,$A6,Ledger!$A$6:$A$605,"&gt;="&amp;G$4,Ledger!$A$6:$A$605,"&lt;"&amp;EDATE(G$4,1)))</f>
        <v/>
      </c>
      <c r="H6" s="11">
        <f>IF($A6="","",SUMIFS(Ledger!$G$6:$G$605,Ledger!$F$6:$F$605,$A6,Ledger!$A$6:$A$605,"&gt;="&amp;H$4,Ledger!$A$6:$A$605,"&lt;"&amp;EDATE(H$4,1)))</f>
        <v/>
      </c>
      <c r="I6" s="11">
        <f>IF($A6="","",SUMIFS(Ledger!$G$6:$G$605,Ledger!$F$6:$F$605,$A6,Ledger!$A$6:$A$605,"&gt;="&amp;I$4,Ledger!$A$6:$A$605,"&lt;"&amp;EDATE(I$4,1)))</f>
        <v/>
      </c>
      <c r="J6" s="11">
        <f>IF($A6="","",SUMIFS(Ledger!$G$6:$G$605,Ledger!$F$6:$F$605,$A6,Ledger!$A$6:$A$605,"&gt;="&amp;J$4,Ledger!$A$6:$A$605,"&lt;"&amp;EDATE(J$4,1)))</f>
        <v/>
      </c>
      <c r="K6" s="11">
        <f>IF($A6="","",SUMIFS(Ledger!$G$6:$G$605,Ledger!$F$6:$F$605,$A6,Ledger!$A$6:$A$605,"&gt;="&amp;K$4,Ledger!$A$6:$A$605,"&lt;"&amp;EDATE(K$4,1)))</f>
        <v/>
      </c>
      <c r="L6" s="11">
        <f>IF($A6="","",SUMIFS(Ledger!$G$6:$G$605,Ledger!$F$6:$F$605,$A6,Ledger!$A$6:$A$605,"&gt;="&amp;L$4,Ledger!$A$6:$A$605,"&lt;"&amp;EDATE(L$4,1)))</f>
        <v/>
      </c>
      <c r="M6" s="11">
        <f>IF($A6="","",SUMIFS(Ledger!$G$6:$G$605,Ledger!$F$6:$F$605,$A6,Ledger!$A$6:$A$605,"&gt;="&amp;M$4,Ledger!$A$6:$A$605,"&lt;"&amp;EDATE(M$4,1)))</f>
        <v/>
      </c>
      <c r="N6" s="11">
        <f>IF($A6="","",SUM(B6:M6))</f>
        <v/>
      </c>
    </row>
    <row r="7">
      <c r="A7">
        <f>IF(Categories!A6="","",Categories!A6)</f>
        <v/>
      </c>
      <c r="B7" s="11">
        <f>IF($A7="","",SUMIFS(Ledger!$G$6:$G$605,Ledger!$F$6:$F$605,$A7,Ledger!$A$6:$A$605,"&gt;="&amp;B$4,Ledger!$A$6:$A$605,"&lt;"&amp;EDATE(B$4,1)))</f>
        <v/>
      </c>
      <c r="C7" s="11">
        <f>IF($A7="","",SUMIFS(Ledger!$G$6:$G$605,Ledger!$F$6:$F$605,$A7,Ledger!$A$6:$A$605,"&gt;="&amp;C$4,Ledger!$A$6:$A$605,"&lt;"&amp;EDATE(C$4,1)))</f>
        <v/>
      </c>
      <c r="D7" s="11">
        <f>IF($A7="","",SUMIFS(Ledger!$G$6:$G$605,Ledger!$F$6:$F$605,$A7,Ledger!$A$6:$A$605,"&gt;="&amp;D$4,Ledger!$A$6:$A$605,"&lt;"&amp;EDATE(D$4,1)))</f>
        <v/>
      </c>
      <c r="E7" s="11">
        <f>IF($A7="","",SUMIFS(Ledger!$G$6:$G$605,Ledger!$F$6:$F$605,$A7,Ledger!$A$6:$A$605,"&gt;="&amp;E$4,Ledger!$A$6:$A$605,"&lt;"&amp;EDATE(E$4,1)))</f>
        <v/>
      </c>
      <c r="F7" s="11">
        <f>IF($A7="","",SUMIFS(Ledger!$G$6:$G$605,Ledger!$F$6:$F$605,$A7,Ledger!$A$6:$A$605,"&gt;="&amp;F$4,Ledger!$A$6:$A$605,"&lt;"&amp;EDATE(F$4,1)))</f>
        <v/>
      </c>
      <c r="G7" s="11">
        <f>IF($A7="","",SUMIFS(Ledger!$G$6:$G$605,Ledger!$F$6:$F$605,$A7,Ledger!$A$6:$A$605,"&gt;="&amp;G$4,Ledger!$A$6:$A$605,"&lt;"&amp;EDATE(G$4,1)))</f>
        <v/>
      </c>
      <c r="H7" s="11">
        <f>IF($A7="","",SUMIFS(Ledger!$G$6:$G$605,Ledger!$F$6:$F$605,$A7,Ledger!$A$6:$A$605,"&gt;="&amp;H$4,Ledger!$A$6:$A$605,"&lt;"&amp;EDATE(H$4,1)))</f>
        <v/>
      </c>
      <c r="I7" s="11">
        <f>IF($A7="","",SUMIFS(Ledger!$G$6:$G$605,Ledger!$F$6:$F$605,$A7,Ledger!$A$6:$A$605,"&gt;="&amp;I$4,Ledger!$A$6:$A$605,"&lt;"&amp;EDATE(I$4,1)))</f>
        <v/>
      </c>
      <c r="J7" s="11">
        <f>IF($A7="","",SUMIFS(Ledger!$G$6:$G$605,Ledger!$F$6:$F$605,$A7,Ledger!$A$6:$A$605,"&gt;="&amp;J$4,Ledger!$A$6:$A$605,"&lt;"&amp;EDATE(J$4,1)))</f>
        <v/>
      </c>
      <c r="K7" s="11">
        <f>IF($A7="","",SUMIFS(Ledger!$G$6:$G$605,Ledger!$F$6:$F$605,$A7,Ledger!$A$6:$A$605,"&gt;="&amp;K$4,Ledger!$A$6:$A$605,"&lt;"&amp;EDATE(K$4,1)))</f>
        <v/>
      </c>
      <c r="L7" s="11">
        <f>IF($A7="","",SUMIFS(Ledger!$G$6:$G$605,Ledger!$F$6:$F$605,$A7,Ledger!$A$6:$A$605,"&gt;="&amp;L$4,Ledger!$A$6:$A$605,"&lt;"&amp;EDATE(L$4,1)))</f>
        <v/>
      </c>
      <c r="M7" s="11">
        <f>IF($A7="","",SUMIFS(Ledger!$G$6:$G$605,Ledger!$F$6:$F$605,$A7,Ledger!$A$6:$A$605,"&gt;="&amp;M$4,Ledger!$A$6:$A$605,"&lt;"&amp;EDATE(M$4,1)))</f>
        <v/>
      </c>
      <c r="N7" s="11">
        <f>IF($A7="","",SUM(B7:M7))</f>
        <v/>
      </c>
    </row>
    <row r="8">
      <c r="A8">
        <f>IF(Categories!A7="","",Categories!A7)</f>
        <v/>
      </c>
      <c r="B8" s="11">
        <f>IF($A8="","",SUMIFS(Ledger!$G$6:$G$605,Ledger!$F$6:$F$605,$A8,Ledger!$A$6:$A$605,"&gt;="&amp;B$4,Ledger!$A$6:$A$605,"&lt;"&amp;EDATE(B$4,1)))</f>
        <v/>
      </c>
      <c r="C8" s="11">
        <f>IF($A8="","",SUMIFS(Ledger!$G$6:$G$605,Ledger!$F$6:$F$605,$A8,Ledger!$A$6:$A$605,"&gt;="&amp;C$4,Ledger!$A$6:$A$605,"&lt;"&amp;EDATE(C$4,1)))</f>
        <v/>
      </c>
      <c r="D8" s="11">
        <f>IF($A8="","",SUMIFS(Ledger!$G$6:$G$605,Ledger!$F$6:$F$605,$A8,Ledger!$A$6:$A$605,"&gt;="&amp;D$4,Ledger!$A$6:$A$605,"&lt;"&amp;EDATE(D$4,1)))</f>
        <v/>
      </c>
      <c r="E8" s="11">
        <f>IF($A8="","",SUMIFS(Ledger!$G$6:$G$605,Ledger!$F$6:$F$605,$A8,Ledger!$A$6:$A$605,"&gt;="&amp;E$4,Ledger!$A$6:$A$605,"&lt;"&amp;EDATE(E$4,1)))</f>
        <v/>
      </c>
      <c r="F8" s="11">
        <f>IF($A8="","",SUMIFS(Ledger!$G$6:$G$605,Ledger!$F$6:$F$605,$A8,Ledger!$A$6:$A$605,"&gt;="&amp;F$4,Ledger!$A$6:$A$605,"&lt;"&amp;EDATE(F$4,1)))</f>
        <v/>
      </c>
      <c r="G8" s="11">
        <f>IF($A8="","",SUMIFS(Ledger!$G$6:$G$605,Ledger!$F$6:$F$605,$A8,Ledger!$A$6:$A$605,"&gt;="&amp;G$4,Ledger!$A$6:$A$605,"&lt;"&amp;EDATE(G$4,1)))</f>
        <v/>
      </c>
      <c r="H8" s="11">
        <f>IF($A8="","",SUMIFS(Ledger!$G$6:$G$605,Ledger!$F$6:$F$605,$A8,Ledger!$A$6:$A$605,"&gt;="&amp;H$4,Ledger!$A$6:$A$605,"&lt;"&amp;EDATE(H$4,1)))</f>
        <v/>
      </c>
      <c r="I8" s="11">
        <f>IF($A8="","",SUMIFS(Ledger!$G$6:$G$605,Ledger!$F$6:$F$605,$A8,Ledger!$A$6:$A$605,"&gt;="&amp;I$4,Ledger!$A$6:$A$605,"&lt;"&amp;EDATE(I$4,1)))</f>
        <v/>
      </c>
      <c r="J8" s="11">
        <f>IF($A8="","",SUMIFS(Ledger!$G$6:$G$605,Ledger!$F$6:$F$605,$A8,Ledger!$A$6:$A$605,"&gt;="&amp;J$4,Ledger!$A$6:$A$605,"&lt;"&amp;EDATE(J$4,1)))</f>
        <v/>
      </c>
      <c r="K8" s="11">
        <f>IF($A8="","",SUMIFS(Ledger!$G$6:$G$605,Ledger!$F$6:$F$605,$A8,Ledger!$A$6:$A$605,"&gt;="&amp;K$4,Ledger!$A$6:$A$605,"&lt;"&amp;EDATE(K$4,1)))</f>
        <v/>
      </c>
      <c r="L8" s="11">
        <f>IF($A8="","",SUMIFS(Ledger!$G$6:$G$605,Ledger!$F$6:$F$605,$A8,Ledger!$A$6:$A$605,"&gt;="&amp;L$4,Ledger!$A$6:$A$605,"&lt;"&amp;EDATE(L$4,1)))</f>
        <v/>
      </c>
      <c r="M8" s="11">
        <f>IF($A8="","",SUMIFS(Ledger!$G$6:$G$605,Ledger!$F$6:$F$605,$A8,Ledger!$A$6:$A$605,"&gt;="&amp;M$4,Ledger!$A$6:$A$605,"&lt;"&amp;EDATE(M$4,1)))</f>
        <v/>
      </c>
      <c r="N8" s="11">
        <f>IF($A8="","",SUM(B8:M8))</f>
        <v/>
      </c>
    </row>
    <row r="9">
      <c r="A9">
        <f>IF(Categories!A8="","",Categories!A8)</f>
        <v/>
      </c>
      <c r="B9" s="11">
        <f>IF($A9="","",SUMIFS(Ledger!$G$6:$G$605,Ledger!$F$6:$F$605,$A9,Ledger!$A$6:$A$605,"&gt;="&amp;B$4,Ledger!$A$6:$A$605,"&lt;"&amp;EDATE(B$4,1)))</f>
        <v/>
      </c>
      <c r="C9" s="11">
        <f>IF($A9="","",SUMIFS(Ledger!$G$6:$G$605,Ledger!$F$6:$F$605,$A9,Ledger!$A$6:$A$605,"&gt;="&amp;C$4,Ledger!$A$6:$A$605,"&lt;"&amp;EDATE(C$4,1)))</f>
        <v/>
      </c>
      <c r="D9" s="11">
        <f>IF($A9="","",SUMIFS(Ledger!$G$6:$G$605,Ledger!$F$6:$F$605,$A9,Ledger!$A$6:$A$605,"&gt;="&amp;D$4,Ledger!$A$6:$A$605,"&lt;"&amp;EDATE(D$4,1)))</f>
        <v/>
      </c>
      <c r="E9" s="11">
        <f>IF($A9="","",SUMIFS(Ledger!$G$6:$G$605,Ledger!$F$6:$F$605,$A9,Ledger!$A$6:$A$605,"&gt;="&amp;E$4,Ledger!$A$6:$A$605,"&lt;"&amp;EDATE(E$4,1)))</f>
        <v/>
      </c>
      <c r="F9" s="11">
        <f>IF($A9="","",SUMIFS(Ledger!$G$6:$G$605,Ledger!$F$6:$F$605,$A9,Ledger!$A$6:$A$605,"&gt;="&amp;F$4,Ledger!$A$6:$A$605,"&lt;"&amp;EDATE(F$4,1)))</f>
        <v/>
      </c>
      <c r="G9" s="11">
        <f>IF($A9="","",SUMIFS(Ledger!$G$6:$G$605,Ledger!$F$6:$F$605,$A9,Ledger!$A$6:$A$605,"&gt;="&amp;G$4,Ledger!$A$6:$A$605,"&lt;"&amp;EDATE(G$4,1)))</f>
        <v/>
      </c>
      <c r="H9" s="11">
        <f>IF($A9="","",SUMIFS(Ledger!$G$6:$G$605,Ledger!$F$6:$F$605,$A9,Ledger!$A$6:$A$605,"&gt;="&amp;H$4,Ledger!$A$6:$A$605,"&lt;"&amp;EDATE(H$4,1)))</f>
        <v/>
      </c>
      <c r="I9" s="11">
        <f>IF($A9="","",SUMIFS(Ledger!$G$6:$G$605,Ledger!$F$6:$F$605,$A9,Ledger!$A$6:$A$605,"&gt;="&amp;I$4,Ledger!$A$6:$A$605,"&lt;"&amp;EDATE(I$4,1)))</f>
        <v/>
      </c>
      <c r="J9" s="11">
        <f>IF($A9="","",SUMIFS(Ledger!$G$6:$G$605,Ledger!$F$6:$F$605,$A9,Ledger!$A$6:$A$605,"&gt;="&amp;J$4,Ledger!$A$6:$A$605,"&lt;"&amp;EDATE(J$4,1)))</f>
        <v/>
      </c>
      <c r="K9" s="11">
        <f>IF($A9="","",SUMIFS(Ledger!$G$6:$G$605,Ledger!$F$6:$F$605,$A9,Ledger!$A$6:$A$605,"&gt;="&amp;K$4,Ledger!$A$6:$A$605,"&lt;"&amp;EDATE(K$4,1)))</f>
        <v/>
      </c>
      <c r="L9" s="11">
        <f>IF($A9="","",SUMIFS(Ledger!$G$6:$G$605,Ledger!$F$6:$F$605,$A9,Ledger!$A$6:$A$605,"&gt;="&amp;L$4,Ledger!$A$6:$A$605,"&lt;"&amp;EDATE(L$4,1)))</f>
        <v/>
      </c>
      <c r="M9" s="11">
        <f>IF($A9="","",SUMIFS(Ledger!$G$6:$G$605,Ledger!$F$6:$F$605,$A9,Ledger!$A$6:$A$605,"&gt;="&amp;M$4,Ledger!$A$6:$A$605,"&lt;"&amp;EDATE(M$4,1)))</f>
        <v/>
      </c>
      <c r="N9" s="11">
        <f>IF($A9="","",SUM(B9:M9))</f>
        <v/>
      </c>
    </row>
    <row r="10">
      <c r="A10">
        <f>IF(Categories!A9="","",Categories!A9)</f>
        <v/>
      </c>
      <c r="B10" s="11">
        <f>IF($A10="","",SUMIFS(Ledger!$G$6:$G$605,Ledger!$F$6:$F$605,$A10,Ledger!$A$6:$A$605,"&gt;="&amp;B$4,Ledger!$A$6:$A$605,"&lt;"&amp;EDATE(B$4,1)))</f>
        <v/>
      </c>
      <c r="C10" s="11">
        <f>IF($A10="","",SUMIFS(Ledger!$G$6:$G$605,Ledger!$F$6:$F$605,$A10,Ledger!$A$6:$A$605,"&gt;="&amp;C$4,Ledger!$A$6:$A$605,"&lt;"&amp;EDATE(C$4,1)))</f>
        <v/>
      </c>
      <c r="D10" s="11">
        <f>IF($A10="","",SUMIFS(Ledger!$G$6:$G$605,Ledger!$F$6:$F$605,$A10,Ledger!$A$6:$A$605,"&gt;="&amp;D$4,Ledger!$A$6:$A$605,"&lt;"&amp;EDATE(D$4,1)))</f>
        <v/>
      </c>
      <c r="E10" s="11">
        <f>IF($A10="","",SUMIFS(Ledger!$G$6:$G$605,Ledger!$F$6:$F$605,$A10,Ledger!$A$6:$A$605,"&gt;="&amp;E$4,Ledger!$A$6:$A$605,"&lt;"&amp;EDATE(E$4,1)))</f>
        <v/>
      </c>
      <c r="F10" s="11">
        <f>IF($A10="","",SUMIFS(Ledger!$G$6:$G$605,Ledger!$F$6:$F$605,$A10,Ledger!$A$6:$A$605,"&gt;="&amp;F$4,Ledger!$A$6:$A$605,"&lt;"&amp;EDATE(F$4,1)))</f>
        <v/>
      </c>
      <c r="G10" s="11">
        <f>IF($A10="","",SUMIFS(Ledger!$G$6:$G$605,Ledger!$F$6:$F$605,$A10,Ledger!$A$6:$A$605,"&gt;="&amp;G$4,Ledger!$A$6:$A$605,"&lt;"&amp;EDATE(G$4,1)))</f>
        <v/>
      </c>
      <c r="H10" s="11">
        <f>IF($A10="","",SUMIFS(Ledger!$G$6:$G$605,Ledger!$F$6:$F$605,$A10,Ledger!$A$6:$A$605,"&gt;="&amp;H$4,Ledger!$A$6:$A$605,"&lt;"&amp;EDATE(H$4,1)))</f>
        <v/>
      </c>
      <c r="I10" s="11">
        <f>IF($A10="","",SUMIFS(Ledger!$G$6:$G$605,Ledger!$F$6:$F$605,$A10,Ledger!$A$6:$A$605,"&gt;="&amp;I$4,Ledger!$A$6:$A$605,"&lt;"&amp;EDATE(I$4,1)))</f>
        <v/>
      </c>
      <c r="J10" s="11">
        <f>IF($A10="","",SUMIFS(Ledger!$G$6:$G$605,Ledger!$F$6:$F$605,$A10,Ledger!$A$6:$A$605,"&gt;="&amp;J$4,Ledger!$A$6:$A$605,"&lt;"&amp;EDATE(J$4,1)))</f>
        <v/>
      </c>
      <c r="K10" s="11">
        <f>IF($A10="","",SUMIFS(Ledger!$G$6:$G$605,Ledger!$F$6:$F$605,$A10,Ledger!$A$6:$A$605,"&gt;="&amp;K$4,Ledger!$A$6:$A$605,"&lt;"&amp;EDATE(K$4,1)))</f>
        <v/>
      </c>
      <c r="L10" s="11">
        <f>IF($A10="","",SUMIFS(Ledger!$G$6:$G$605,Ledger!$F$6:$F$605,$A10,Ledger!$A$6:$A$605,"&gt;="&amp;L$4,Ledger!$A$6:$A$605,"&lt;"&amp;EDATE(L$4,1)))</f>
        <v/>
      </c>
      <c r="M10" s="11">
        <f>IF($A10="","",SUMIFS(Ledger!$G$6:$G$605,Ledger!$F$6:$F$605,$A10,Ledger!$A$6:$A$605,"&gt;="&amp;M$4,Ledger!$A$6:$A$605,"&lt;"&amp;EDATE(M$4,1)))</f>
        <v/>
      </c>
      <c r="N10" s="11">
        <f>IF($A10="","",SUM(B10:M10))</f>
        <v/>
      </c>
    </row>
    <row r="11">
      <c r="A11">
        <f>IF(Categories!A10="","",Categories!A10)</f>
        <v/>
      </c>
      <c r="B11" s="11">
        <f>IF($A11="","",SUMIFS(Ledger!$G$6:$G$605,Ledger!$F$6:$F$605,$A11,Ledger!$A$6:$A$605,"&gt;="&amp;B$4,Ledger!$A$6:$A$605,"&lt;"&amp;EDATE(B$4,1)))</f>
        <v/>
      </c>
      <c r="C11" s="11">
        <f>IF($A11="","",SUMIFS(Ledger!$G$6:$G$605,Ledger!$F$6:$F$605,$A11,Ledger!$A$6:$A$605,"&gt;="&amp;C$4,Ledger!$A$6:$A$605,"&lt;"&amp;EDATE(C$4,1)))</f>
        <v/>
      </c>
      <c r="D11" s="11">
        <f>IF($A11="","",SUMIFS(Ledger!$G$6:$G$605,Ledger!$F$6:$F$605,$A11,Ledger!$A$6:$A$605,"&gt;="&amp;D$4,Ledger!$A$6:$A$605,"&lt;"&amp;EDATE(D$4,1)))</f>
        <v/>
      </c>
      <c r="E11" s="11">
        <f>IF($A11="","",SUMIFS(Ledger!$G$6:$G$605,Ledger!$F$6:$F$605,$A11,Ledger!$A$6:$A$605,"&gt;="&amp;E$4,Ledger!$A$6:$A$605,"&lt;"&amp;EDATE(E$4,1)))</f>
        <v/>
      </c>
      <c r="F11" s="11">
        <f>IF($A11="","",SUMIFS(Ledger!$G$6:$G$605,Ledger!$F$6:$F$605,$A11,Ledger!$A$6:$A$605,"&gt;="&amp;F$4,Ledger!$A$6:$A$605,"&lt;"&amp;EDATE(F$4,1)))</f>
        <v/>
      </c>
      <c r="G11" s="11">
        <f>IF($A11="","",SUMIFS(Ledger!$G$6:$G$605,Ledger!$F$6:$F$605,$A11,Ledger!$A$6:$A$605,"&gt;="&amp;G$4,Ledger!$A$6:$A$605,"&lt;"&amp;EDATE(G$4,1)))</f>
        <v/>
      </c>
      <c r="H11" s="11">
        <f>IF($A11="","",SUMIFS(Ledger!$G$6:$G$605,Ledger!$F$6:$F$605,$A11,Ledger!$A$6:$A$605,"&gt;="&amp;H$4,Ledger!$A$6:$A$605,"&lt;"&amp;EDATE(H$4,1)))</f>
        <v/>
      </c>
      <c r="I11" s="11">
        <f>IF($A11="","",SUMIFS(Ledger!$G$6:$G$605,Ledger!$F$6:$F$605,$A11,Ledger!$A$6:$A$605,"&gt;="&amp;I$4,Ledger!$A$6:$A$605,"&lt;"&amp;EDATE(I$4,1)))</f>
        <v/>
      </c>
      <c r="J11" s="11">
        <f>IF($A11="","",SUMIFS(Ledger!$G$6:$G$605,Ledger!$F$6:$F$605,$A11,Ledger!$A$6:$A$605,"&gt;="&amp;J$4,Ledger!$A$6:$A$605,"&lt;"&amp;EDATE(J$4,1)))</f>
        <v/>
      </c>
      <c r="K11" s="11">
        <f>IF($A11="","",SUMIFS(Ledger!$G$6:$G$605,Ledger!$F$6:$F$605,$A11,Ledger!$A$6:$A$605,"&gt;="&amp;K$4,Ledger!$A$6:$A$605,"&lt;"&amp;EDATE(K$4,1)))</f>
        <v/>
      </c>
      <c r="L11" s="11">
        <f>IF($A11="","",SUMIFS(Ledger!$G$6:$G$605,Ledger!$F$6:$F$605,$A11,Ledger!$A$6:$A$605,"&gt;="&amp;L$4,Ledger!$A$6:$A$605,"&lt;"&amp;EDATE(L$4,1)))</f>
        <v/>
      </c>
      <c r="M11" s="11">
        <f>IF($A11="","",SUMIFS(Ledger!$G$6:$G$605,Ledger!$F$6:$F$605,$A11,Ledger!$A$6:$A$605,"&gt;="&amp;M$4,Ledger!$A$6:$A$605,"&lt;"&amp;EDATE(M$4,1)))</f>
        <v/>
      </c>
      <c r="N11" s="11">
        <f>IF($A11="","",SUM(B11:M11))</f>
        <v/>
      </c>
    </row>
    <row r="12">
      <c r="A12">
        <f>IF(Categories!A11="","",Categories!A11)</f>
        <v/>
      </c>
      <c r="B12" s="11">
        <f>IF($A12="","",SUMIFS(Ledger!$G$6:$G$605,Ledger!$F$6:$F$605,$A12,Ledger!$A$6:$A$605,"&gt;="&amp;B$4,Ledger!$A$6:$A$605,"&lt;"&amp;EDATE(B$4,1)))</f>
        <v/>
      </c>
      <c r="C12" s="11">
        <f>IF($A12="","",SUMIFS(Ledger!$G$6:$G$605,Ledger!$F$6:$F$605,$A12,Ledger!$A$6:$A$605,"&gt;="&amp;C$4,Ledger!$A$6:$A$605,"&lt;"&amp;EDATE(C$4,1)))</f>
        <v/>
      </c>
      <c r="D12" s="11">
        <f>IF($A12="","",SUMIFS(Ledger!$G$6:$G$605,Ledger!$F$6:$F$605,$A12,Ledger!$A$6:$A$605,"&gt;="&amp;D$4,Ledger!$A$6:$A$605,"&lt;"&amp;EDATE(D$4,1)))</f>
        <v/>
      </c>
      <c r="E12" s="11">
        <f>IF($A12="","",SUMIFS(Ledger!$G$6:$G$605,Ledger!$F$6:$F$605,$A12,Ledger!$A$6:$A$605,"&gt;="&amp;E$4,Ledger!$A$6:$A$605,"&lt;"&amp;EDATE(E$4,1)))</f>
        <v/>
      </c>
      <c r="F12" s="11">
        <f>IF($A12="","",SUMIFS(Ledger!$G$6:$G$605,Ledger!$F$6:$F$605,$A12,Ledger!$A$6:$A$605,"&gt;="&amp;F$4,Ledger!$A$6:$A$605,"&lt;"&amp;EDATE(F$4,1)))</f>
        <v/>
      </c>
      <c r="G12" s="11">
        <f>IF($A12="","",SUMIFS(Ledger!$G$6:$G$605,Ledger!$F$6:$F$605,$A12,Ledger!$A$6:$A$605,"&gt;="&amp;G$4,Ledger!$A$6:$A$605,"&lt;"&amp;EDATE(G$4,1)))</f>
        <v/>
      </c>
      <c r="H12" s="11">
        <f>IF($A12="","",SUMIFS(Ledger!$G$6:$G$605,Ledger!$F$6:$F$605,$A12,Ledger!$A$6:$A$605,"&gt;="&amp;H$4,Ledger!$A$6:$A$605,"&lt;"&amp;EDATE(H$4,1)))</f>
        <v/>
      </c>
      <c r="I12" s="11">
        <f>IF($A12="","",SUMIFS(Ledger!$G$6:$G$605,Ledger!$F$6:$F$605,$A12,Ledger!$A$6:$A$605,"&gt;="&amp;I$4,Ledger!$A$6:$A$605,"&lt;"&amp;EDATE(I$4,1)))</f>
        <v/>
      </c>
      <c r="J12" s="11">
        <f>IF($A12="","",SUMIFS(Ledger!$G$6:$G$605,Ledger!$F$6:$F$605,$A12,Ledger!$A$6:$A$605,"&gt;="&amp;J$4,Ledger!$A$6:$A$605,"&lt;"&amp;EDATE(J$4,1)))</f>
        <v/>
      </c>
      <c r="K12" s="11">
        <f>IF($A12="","",SUMIFS(Ledger!$G$6:$G$605,Ledger!$F$6:$F$605,$A12,Ledger!$A$6:$A$605,"&gt;="&amp;K$4,Ledger!$A$6:$A$605,"&lt;"&amp;EDATE(K$4,1)))</f>
        <v/>
      </c>
      <c r="L12" s="11">
        <f>IF($A12="","",SUMIFS(Ledger!$G$6:$G$605,Ledger!$F$6:$F$605,$A12,Ledger!$A$6:$A$605,"&gt;="&amp;L$4,Ledger!$A$6:$A$605,"&lt;"&amp;EDATE(L$4,1)))</f>
        <v/>
      </c>
      <c r="M12" s="11">
        <f>IF($A12="","",SUMIFS(Ledger!$G$6:$G$605,Ledger!$F$6:$F$605,$A12,Ledger!$A$6:$A$605,"&gt;="&amp;M$4,Ledger!$A$6:$A$605,"&lt;"&amp;EDATE(M$4,1)))</f>
        <v/>
      </c>
      <c r="N12" s="11">
        <f>IF($A12="","",SUM(B12:M12))</f>
        <v/>
      </c>
    </row>
    <row r="13">
      <c r="A13">
        <f>IF(Categories!A12="","",Categories!A12)</f>
        <v/>
      </c>
      <c r="B13" s="11">
        <f>IF($A13="","",SUMIFS(Ledger!$G$6:$G$605,Ledger!$F$6:$F$605,$A13,Ledger!$A$6:$A$605,"&gt;="&amp;B$4,Ledger!$A$6:$A$605,"&lt;"&amp;EDATE(B$4,1)))</f>
        <v/>
      </c>
      <c r="C13" s="11">
        <f>IF($A13="","",SUMIFS(Ledger!$G$6:$G$605,Ledger!$F$6:$F$605,$A13,Ledger!$A$6:$A$605,"&gt;="&amp;C$4,Ledger!$A$6:$A$605,"&lt;"&amp;EDATE(C$4,1)))</f>
        <v/>
      </c>
      <c r="D13" s="11">
        <f>IF($A13="","",SUMIFS(Ledger!$G$6:$G$605,Ledger!$F$6:$F$605,$A13,Ledger!$A$6:$A$605,"&gt;="&amp;D$4,Ledger!$A$6:$A$605,"&lt;"&amp;EDATE(D$4,1)))</f>
        <v/>
      </c>
      <c r="E13" s="11">
        <f>IF($A13="","",SUMIFS(Ledger!$G$6:$G$605,Ledger!$F$6:$F$605,$A13,Ledger!$A$6:$A$605,"&gt;="&amp;E$4,Ledger!$A$6:$A$605,"&lt;"&amp;EDATE(E$4,1)))</f>
        <v/>
      </c>
      <c r="F13" s="11">
        <f>IF($A13="","",SUMIFS(Ledger!$G$6:$G$605,Ledger!$F$6:$F$605,$A13,Ledger!$A$6:$A$605,"&gt;="&amp;F$4,Ledger!$A$6:$A$605,"&lt;"&amp;EDATE(F$4,1)))</f>
        <v/>
      </c>
      <c r="G13" s="11">
        <f>IF($A13="","",SUMIFS(Ledger!$G$6:$G$605,Ledger!$F$6:$F$605,$A13,Ledger!$A$6:$A$605,"&gt;="&amp;G$4,Ledger!$A$6:$A$605,"&lt;"&amp;EDATE(G$4,1)))</f>
        <v/>
      </c>
      <c r="H13" s="11">
        <f>IF($A13="","",SUMIFS(Ledger!$G$6:$G$605,Ledger!$F$6:$F$605,$A13,Ledger!$A$6:$A$605,"&gt;="&amp;H$4,Ledger!$A$6:$A$605,"&lt;"&amp;EDATE(H$4,1)))</f>
        <v/>
      </c>
      <c r="I13" s="11">
        <f>IF($A13="","",SUMIFS(Ledger!$G$6:$G$605,Ledger!$F$6:$F$605,$A13,Ledger!$A$6:$A$605,"&gt;="&amp;I$4,Ledger!$A$6:$A$605,"&lt;"&amp;EDATE(I$4,1)))</f>
        <v/>
      </c>
      <c r="J13" s="11">
        <f>IF($A13="","",SUMIFS(Ledger!$G$6:$G$605,Ledger!$F$6:$F$605,$A13,Ledger!$A$6:$A$605,"&gt;="&amp;J$4,Ledger!$A$6:$A$605,"&lt;"&amp;EDATE(J$4,1)))</f>
        <v/>
      </c>
      <c r="K13" s="11">
        <f>IF($A13="","",SUMIFS(Ledger!$G$6:$G$605,Ledger!$F$6:$F$605,$A13,Ledger!$A$6:$A$605,"&gt;="&amp;K$4,Ledger!$A$6:$A$605,"&lt;"&amp;EDATE(K$4,1)))</f>
        <v/>
      </c>
      <c r="L13" s="11">
        <f>IF($A13="","",SUMIFS(Ledger!$G$6:$G$605,Ledger!$F$6:$F$605,$A13,Ledger!$A$6:$A$605,"&gt;="&amp;L$4,Ledger!$A$6:$A$605,"&lt;"&amp;EDATE(L$4,1)))</f>
        <v/>
      </c>
      <c r="M13" s="11">
        <f>IF($A13="","",SUMIFS(Ledger!$G$6:$G$605,Ledger!$F$6:$F$605,$A13,Ledger!$A$6:$A$605,"&gt;="&amp;M$4,Ledger!$A$6:$A$605,"&lt;"&amp;EDATE(M$4,1)))</f>
        <v/>
      </c>
      <c r="N13" s="11">
        <f>IF($A13="","",SUM(B13:M13))</f>
        <v/>
      </c>
    </row>
    <row r="14">
      <c r="A14">
        <f>IF(Categories!A13="","",Categories!A13)</f>
        <v/>
      </c>
      <c r="B14" s="11">
        <f>IF($A14="","",SUMIFS(Ledger!$G$6:$G$605,Ledger!$F$6:$F$605,$A14,Ledger!$A$6:$A$605,"&gt;="&amp;B$4,Ledger!$A$6:$A$605,"&lt;"&amp;EDATE(B$4,1)))</f>
        <v/>
      </c>
      <c r="C14" s="11">
        <f>IF($A14="","",SUMIFS(Ledger!$G$6:$G$605,Ledger!$F$6:$F$605,$A14,Ledger!$A$6:$A$605,"&gt;="&amp;C$4,Ledger!$A$6:$A$605,"&lt;"&amp;EDATE(C$4,1)))</f>
        <v/>
      </c>
      <c r="D14" s="11">
        <f>IF($A14="","",SUMIFS(Ledger!$G$6:$G$605,Ledger!$F$6:$F$605,$A14,Ledger!$A$6:$A$605,"&gt;="&amp;D$4,Ledger!$A$6:$A$605,"&lt;"&amp;EDATE(D$4,1)))</f>
        <v/>
      </c>
      <c r="E14" s="11">
        <f>IF($A14="","",SUMIFS(Ledger!$G$6:$G$605,Ledger!$F$6:$F$605,$A14,Ledger!$A$6:$A$605,"&gt;="&amp;E$4,Ledger!$A$6:$A$605,"&lt;"&amp;EDATE(E$4,1)))</f>
        <v/>
      </c>
      <c r="F14" s="11">
        <f>IF($A14="","",SUMIFS(Ledger!$G$6:$G$605,Ledger!$F$6:$F$605,$A14,Ledger!$A$6:$A$605,"&gt;="&amp;F$4,Ledger!$A$6:$A$605,"&lt;"&amp;EDATE(F$4,1)))</f>
        <v/>
      </c>
      <c r="G14" s="11">
        <f>IF($A14="","",SUMIFS(Ledger!$G$6:$G$605,Ledger!$F$6:$F$605,$A14,Ledger!$A$6:$A$605,"&gt;="&amp;G$4,Ledger!$A$6:$A$605,"&lt;"&amp;EDATE(G$4,1)))</f>
        <v/>
      </c>
      <c r="H14" s="11">
        <f>IF($A14="","",SUMIFS(Ledger!$G$6:$G$605,Ledger!$F$6:$F$605,$A14,Ledger!$A$6:$A$605,"&gt;="&amp;H$4,Ledger!$A$6:$A$605,"&lt;"&amp;EDATE(H$4,1)))</f>
        <v/>
      </c>
      <c r="I14" s="11">
        <f>IF($A14="","",SUMIFS(Ledger!$G$6:$G$605,Ledger!$F$6:$F$605,$A14,Ledger!$A$6:$A$605,"&gt;="&amp;I$4,Ledger!$A$6:$A$605,"&lt;"&amp;EDATE(I$4,1)))</f>
        <v/>
      </c>
      <c r="J14" s="11">
        <f>IF($A14="","",SUMIFS(Ledger!$G$6:$G$605,Ledger!$F$6:$F$605,$A14,Ledger!$A$6:$A$605,"&gt;="&amp;J$4,Ledger!$A$6:$A$605,"&lt;"&amp;EDATE(J$4,1)))</f>
        <v/>
      </c>
      <c r="K14" s="11">
        <f>IF($A14="","",SUMIFS(Ledger!$G$6:$G$605,Ledger!$F$6:$F$605,$A14,Ledger!$A$6:$A$605,"&gt;="&amp;K$4,Ledger!$A$6:$A$605,"&lt;"&amp;EDATE(K$4,1)))</f>
        <v/>
      </c>
      <c r="L14" s="11">
        <f>IF($A14="","",SUMIFS(Ledger!$G$6:$G$605,Ledger!$F$6:$F$605,$A14,Ledger!$A$6:$A$605,"&gt;="&amp;L$4,Ledger!$A$6:$A$605,"&lt;"&amp;EDATE(L$4,1)))</f>
        <v/>
      </c>
      <c r="M14" s="11">
        <f>IF($A14="","",SUMIFS(Ledger!$G$6:$G$605,Ledger!$F$6:$F$605,$A14,Ledger!$A$6:$A$605,"&gt;="&amp;M$4,Ledger!$A$6:$A$605,"&lt;"&amp;EDATE(M$4,1)))</f>
        <v/>
      </c>
      <c r="N14" s="11">
        <f>IF($A14="","",SUM(B14:M14))</f>
        <v/>
      </c>
    </row>
    <row r="15">
      <c r="A15">
        <f>IF(Categories!A14="","",Categories!A14)</f>
        <v/>
      </c>
      <c r="B15" s="11">
        <f>IF($A15="","",SUMIFS(Ledger!$G$6:$G$605,Ledger!$F$6:$F$605,$A15,Ledger!$A$6:$A$605,"&gt;="&amp;B$4,Ledger!$A$6:$A$605,"&lt;"&amp;EDATE(B$4,1)))</f>
        <v/>
      </c>
      <c r="C15" s="11">
        <f>IF($A15="","",SUMIFS(Ledger!$G$6:$G$605,Ledger!$F$6:$F$605,$A15,Ledger!$A$6:$A$605,"&gt;="&amp;C$4,Ledger!$A$6:$A$605,"&lt;"&amp;EDATE(C$4,1)))</f>
        <v/>
      </c>
      <c r="D15" s="11">
        <f>IF($A15="","",SUMIFS(Ledger!$G$6:$G$605,Ledger!$F$6:$F$605,$A15,Ledger!$A$6:$A$605,"&gt;="&amp;D$4,Ledger!$A$6:$A$605,"&lt;"&amp;EDATE(D$4,1)))</f>
        <v/>
      </c>
      <c r="E15" s="11">
        <f>IF($A15="","",SUMIFS(Ledger!$G$6:$G$605,Ledger!$F$6:$F$605,$A15,Ledger!$A$6:$A$605,"&gt;="&amp;E$4,Ledger!$A$6:$A$605,"&lt;"&amp;EDATE(E$4,1)))</f>
        <v/>
      </c>
      <c r="F15" s="11">
        <f>IF($A15="","",SUMIFS(Ledger!$G$6:$G$605,Ledger!$F$6:$F$605,$A15,Ledger!$A$6:$A$605,"&gt;="&amp;F$4,Ledger!$A$6:$A$605,"&lt;"&amp;EDATE(F$4,1)))</f>
        <v/>
      </c>
      <c r="G15" s="11">
        <f>IF($A15="","",SUMIFS(Ledger!$G$6:$G$605,Ledger!$F$6:$F$605,$A15,Ledger!$A$6:$A$605,"&gt;="&amp;G$4,Ledger!$A$6:$A$605,"&lt;"&amp;EDATE(G$4,1)))</f>
        <v/>
      </c>
      <c r="H15" s="11">
        <f>IF($A15="","",SUMIFS(Ledger!$G$6:$G$605,Ledger!$F$6:$F$605,$A15,Ledger!$A$6:$A$605,"&gt;="&amp;H$4,Ledger!$A$6:$A$605,"&lt;"&amp;EDATE(H$4,1)))</f>
        <v/>
      </c>
      <c r="I15" s="11">
        <f>IF($A15="","",SUMIFS(Ledger!$G$6:$G$605,Ledger!$F$6:$F$605,$A15,Ledger!$A$6:$A$605,"&gt;="&amp;I$4,Ledger!$A$6:$A$605,"&lt;"&amp;EDATE(I$4,1)))</f>
        <v/>
      </c>
      <c r="J15" s="11">
        <f>IF($A15="","",SUMIFS(Ledger!$G$6:$G$605,Ledger!$F$6:$F$605,$A15,Ledger!$A$6:$A$605,"&gt;="&amp;J$4,Ledger!$A$6:$A$605,"&lt;"&amp;EDATE(J$4,1)))</f>
        <v/>
      </c>
      <c r="K15" s="11">
        <f>IF($A15="","",SUMIFS(Ledger!$G$6:$G$605,Ledger!$F$6:$F$605,$A15,Ledger!$A$6:$A$605,"&gt;="&amp;K$4,Ledger!$A$6:$A$605,"&lt;"&amp;EDATE(K$4,1)))</f>
        <v/>
      </c>
      <c r="L15" s="11">
        <f>IF($A15="","",SUMIFS(Ledger!$G$6:$G$605,Ledger!$F$6:$F$605,$A15,Ledger!$A$6:$A$605,"&gt;="&amp;L$4,Ledger!$A$6:$A$605,"&lt;"&amp;EDATE(L$4,1)))</f>
        <v/>
      </c>
      <c r="M15" s="11">
        <f>IF($A15="","",SUMIFS(Ledger!$G$6:$G$605,Ledger!$F$6:$F$605,$A15,Ledger!$A$6:$A$605,"&gt;="&amp;M$4,Ledger!$A$6:$A$605,"&lt;"&amp;EDATE(M$4,1)))</f>
        <v/>
      </c>
      <c r="N15" s="11">
        <f>IF($A15="","",SUM(B15:M15))</f>
        <v/>
      </c>
    </row>
    <row r="16">
      <c r="A16">
        <f>IF(Categories!A15="","",Categories!A15)</f>
        <v/>
      </c>
      <c r="B16" s="11">
        <f>IF($A16="","",SUMIFS(Ledger!$G$6:$G$605,Ledger!$F$6:$F$605,$A16,Ledger!$A$6:$A$605,"&gt;="&amp;B$4,Ledger!$A$6:$A$605,"&lt;"&amp;EDATE(B$4,1)))</f>
        <v/>
      </c>
      <c r="C16" s="11">
        <f>IF($A16="","",SUMIFS(Ledger!$G$6:$G$605,Ledger!$F$6:$F$605,$A16,Ledger!$A$6:$A$605,"&gt;="&amp;C$4,Ledger!$A$6:$A$605,"&lt;"&amp;EDATE(C$4,1)))</f>
        <v/>
      </c>
      <c r="D16" s="11">
        <f>IF($A16="","",SUMIFS(Ledger!$G$6:$G$605,Ledger!$F$6:$F$605,$A16,Ledger!$A$6:$A$605,"&gt;="&amp;D$4,Ledger!$A$6:$A$605,"&lt;"&amp;EDATE(D$4,1)))</f>
        <v/>
      </c>
      <c r="E16" s="11">
        <f>IF($A16="","",SUMIFS(Ledger!$G$6:$G$605,Ledger!$F$6:$F$605,$A16,Ledger!$A$6:$A$605,"&gt;="&amp;E$4,Ledger!$A$6:$A$605,"&lt;"&amp;EDATE(E$4,1)))</f>
        <v/>
      </c>
      <c r="F16" s="11">
        <f>IF($A16="","",SUMIFS(Ledger!$G$6:$G$605,Ledger!$F$6:$F$605,$A16,Ledger!$A$6:$A$605,"&gt;="&amp;F$4,Ledger!$A$6:$A$605,"&lt;"&amp;EDATE(F$4,1)))</f>
        <v/>
      </c>
      <c r="G16" s="11">
        <f>IF($A16="","",SUMIFS(Ledger!$G$6:$G$605,Ledger!$F$6:$F$605,$A16,Ledger!$A$6:$A$605,"&gt;="&amp;G$4,Ledger!$A$6:$A$605,"&lt;"&amp;EDATE(G$4,1)))</f>
        <v/>
      </c>
      <c r="H16" s="11">
        <f>IF($A16="","",SUMIFS(Ledger!$G$6:$G$605,Ledger!$F$6:$F$605,$A16,Ledger!$A$6:$A$605,"&gt;="&amp;H$4,Ledger!$A$6:$A$605,"&lt;"&amp;EDATE(H$4,1)))</f>
        <v/>
      </c>
      <c r="I16" s="11">
        <f>IF($A16="","",SUMIFS(Ledger!$G$6:$G$605,Ledger!$F$6:$F$605,$A16,Ledger!$A$6:$A$605,"&gt;="&amp;I$4,Ledger!$A$6:$A$605,"&lt;"&amp;EDATE(I$4,1)))</f>
        <v/>
      </c>
      <c r="J16" s="11">
        <f>IF($A16="","",SUMIFS(Ledger!$G$6:$G$605,Ledger!$F$6:$F$605,$A16,Ledger!$A$6:$A$605,"&gt;="&amp;J$4,Ledger!$A$6:$A$605,"&lt;"&amp;EDATE(J$4,1)))</f>
        <v/>
      </c>
      <c r="K16" s="11">
        <f>IF($A16="","",SUMIFS(Ledger!$G$6:$G$605,Ledger!$F$6:$F$605,$A16,Ledger!$A$6:$A$605,"&gt;="&amp;K$4,Ledger!$A$6:$A$605,"&lt;"&amp;EDATE(K$4,1)))</f>
        <v/>
      </c>
      <c r="L16" s="11">
        <f>IF($A16="","",SUMIFS(Ledger!$G$6:$G$605,Ledger!$F$6:$F$605,$A16,Ledger!$A$6:$A$605,"&gt;="&amp;L$4,Ledger!$A$6:$A$605,"&lt;"&amp;EDATE(L$4,1)))</f>
        <v/>
      </c>
      <c r="M16" s="11">
        <f>IF($A16="","",SUMIFS(Ledger!$G$6:$G$605,Ledger!$F$6:$F$605,$A16,Ledger!$A$6:$A$605,"&gt;="&amp;M$4,Ledger!$A$6:$A$605,"&lt;"&amp;EDATE(M$4,1)))</f>
        <v/>
      </c>
      <c r="N16" s="11">
        <f>IF($A16="","",SUM(B16:M16))</f>
        <v/>
      </c>
    </row>
    <row r="17">
      <c r="A17">
        <f>IF(Categories!A16="","",Categories!A16)</f>
        <v/>
      </c>
      <c r="B17" s="11">
        <f>IF($A17="","",SUMIFS(Ledger!$G$6:$G$605,Ledger!$F$6:$F$605,$A17,Ledger!$A$6:$A$605,"&gt;="&amp;B$4,Ledger!$A$6:$A$605,"&lt;"&amp;EDATE(B$4,1)))</f>
        <v/>
      </c>
      <c r="C17" s="11">
        <f>IF($A17="","",SUMIFS(Ledger!$G$6:$G$605,Ledger!$F$6:$F$605,$A17,Ledger!$A$6:$A$605,"&gt;="&amp;C$4,Ledger!$A$6:$A$605,"&lt;"&amp;EDATE(C$4,1)))</f>
        <v/>
      </c>
      <c r="D17" s="11">
        <f>IF($A17="","",SUMIFS(Ledger!$G$6:$G$605,Ledger!$F$6:$F$605,$A17,Ledger!$A$6:$A$605,"&gt;="&amp;D$4,Ledger!$A$6:$A$605,"&lt;"&amp;EDATE(D$4,1)))</f>
        <v/>
      </c>
      <c r="E17" s="11">
        <f>IF($A17="","",SUMIFS(Ledger!$G$6:$G$605,Ledger!$F$6:$F$605,$A17,Ledger!$A$6:$A$605,"&gt;="&amp;E$4,Ledger!$A$6:$A$605,"&lt;"&amp;EDATE(E$4,1)))</f>
        <v/>
      </c>
      <c r="F17" s="11">
        <f>IF($A17="","",SUMIFS(Ledger!$G$6:$G$605,Ledger!$F$6:$F$605,$A17,Ledger!$A$6:$A$605,"&gt;="&amp;F$4,Ledger!$A$6:$A$605,"&lt;"&amp;EDATE(F$4,1)))</f>
        <v/>
      </c>
      <c r="G17" s="11">
        <f>IF($A17="","",SUMIFS(Ledger!$G$6:$G$605,Ledger!$F$6:$F$605,$A17,Ledger!$A$6:$A$605,"&gt;="&amp;G$4,Ledger!$A$6:$A$605,"&lt;"&amp;EDATE(G$4,1)))</f>
        <v/>
      </c>
      <c r="H17" s="11">
        <f>IF($A17="","",SUMIFS(Ledger!$G$6:$G$605,Ledger!$F$6:$F$605,$A17,Ledger!$A$6:$A$605,"&gt;="&amp;H$4,Ledger!$A$6:$A$605,"&lt;"&amp;EDATE(H$4,1)))</f>
        <v/>
      </c>
      <c r="I17" s="11">
        <f>IF($A17="","",SUMIFS(Ledger!$G$6:$G$605,Ledger!$F$6:$F$605,$A17,Ledger!$A$6:$A$605,"&gt;="&amp;I$4,Ledger!$A$6:$A$605,"&lt;"&amp;EDATE(I$4,1)))</f>
        <v/>
      </c>
      <c r="J17" s="11">
        <f>IF($A17="","",SUMIFS(Ledger!$G$6:$G$605,Ledger!$F$6:$F$605,$A17,Ledger!$A$6:$A$605,"&gt;="&amp;J$4,Ledger!$A$6:$A$605,"&lt;"&amp;EDATE(J$4,1)))</f>
        <v/>
      </c>
      <c r="K17" s="11">
        <f>IF($A17="","",SUMIFS(Ledger!$G$6:$G$605,Ledger!$F$6:$F$605,$A17,Ledger!$A$6:$A$605,"&gt;="&amp;K$4,Ledger!$A$6:$A$605,"&lt;"&amp;EDATE(K$4,1)))</f>
        <v/>
      </c>
      <c r="L17" s="11">
        <f>IF($A17="","",SUMIFS(Ledger!$G$6:$G$605,Ledger!$F$6:$F$605,$A17,Ledger!$A$6:$A$605,"&gt;="&amp;L$4,Ledger!$A$6:$A$605,"&lt;"&amp;EDATE(L$4,1)))</f>
        <v/>
      </c>
      <c r="M17" s="11">
        <f>IF($A17="","",SUMIFS(Ledger!$G$6:$G$605,Ledger!$F$6:$F$605,$A17,Ledger!$A$6:$A$605,"&gt;="&amp;M$4,Ledger!$A$6:$A$605,"&lt;"&amp;EDATE(M$4,1)))</f>
        <v/>
      </c>
      <c r="N17" s="11">
        <f>IF($A17="","",SUM(B17:M17))</f>
        <v/>
      </c>
    </row>
    <row r="18">
      <c r="A18">
        <f>IF(Categories!A17="","",Categories!A17)</f>
        <v/>
      </c>
      <c r="B18" s="11">
        <f>IF($A18="","",SUMIFS(Ledger!$G$6:$G$605,Ledger!$F$6:$F$605,$A18,Ledger!$A$6:$A$605,"&gt;="&amp;B$4,Ledger!$A$6:$A$605,"&lt;"&amp;EDATE(B$4,1)))</f>
        <v/>
      </c>
      <c r="C18" s="11">
        <f>IF($A18="","",SUMIFS(Ledger!$G$6:$G$605,Ledger!$F$6:$F$605,$A18,Ledger!$A$6:$A$605,"&gt;="&amp;C$4,Ledger!$A$6:$A$605,"&lt;"&amp;EDATE(C$4,1)))</f>
        <v/>
      </c>
      <c r="D18" s="11">
        <f>IF($A18="","",SUMIFS(Ledger!$G$6:$G$605,Ledger!$F$6:$F$605,$A18,Ledger!$A$6:$A$605,"&gt;="&amp;D$4,Ledger!$A$6:$A$605,"&lt;"&amp;EDATE(D$4,1)))</f>
        <v/>
      </c>
      <c r="E18" s="11">
        <f>IF($A18="","",SUMIFS(Ledger!$G$6:$G$605,Ledger!$F$6:$F$605,$A18,Ledger!$A$6:$A$605,"&gt;="&amp;E$4,Ledger!$A$6:$A$605,"&lt;"&amp;EDATE(E$4,1)))</f>
        <v/>
      </c>
      <c r="F18" s="11">
        <f>IF($A18="","",SUMIFS(Ledger!$G$6:$G$605,Ledger!$F$6:$F$605,$A18,Ledger!$A$6:$A$605,"&gt;="&amp;F$4,Ledger!$A$6:$A$605,"&lt;"&amp;EDATE(F$4,1)))</f>
        <v/>
      </c>
      <c r="G18" s="11">
        <f>IF($A18="","",SUMIFS(Ledger!$G$6:$G$605,Ledger!$F$6:$F$605,$A18,Ledger!$A$6:$A$605,"&gt;="&amp;G$4,Ledger!$A$6:$A$605,"&lt;"&amp;EDATE(G$4,1)))</f>
        <v/>
      </c>
      <c r="H18" s="11">
        <f>IF($A18="","",SUMIFS(Ledger!$G$6:$G$605,Ledger!$F$6:$F$605,$A18,Ledger!$A$6:$A$605,"&gt;="&amp;H$4,Ledger!$A$6:$A$605,"&lt;"&amp;EDATE(H$4,1)))</f>
        <v/>
      </c>
      <c r="I18" s="11">
        <f>IF($A18="","",SUMIFS(Ledger!$G$6:$G$605,Ledger!$F$6:$F$605,$A18,Ledger!$A$6:$A$605,"&gt;="&amp;I$4,Ledger!$A$6:$A$605,"&lt;"&amp;EDATE(I$4,1)))</f>
        <v/>
      </c>
      <c r="J18" s="11">
        <f>IF($A18="","",SUMIFS(Ledger!$G$6:$G$605,Ledger!$F$6:$F$605,$A18,Ledger!$A$6:$A$605,"&gt;="&amp;J$4,Ledger!$A$6:$A$605,"&lt;"&amp;EDATE(J$4,1)))</f>
        <v/>
      </c>
      <c r="K18" s="11">
        <f>IF($A18="","",SUMIFS(Ledger!$G$6:$G$605,Ledger!$F$6:$F$605,$A18,Ledger!$A$6:$A$605,"&gt;="&amp;K$4,Ledger!$A$6:$A$605,"&lt;"&amp;EDATE(K$4,1)))</f>
        <v/>
      </c>
      <c r="L18" s="11">
        <f>IF($A18="","",SUMIFS(Ledger!$G$6:$G$605,Ledger!$F$6:$F$605,$A18,Ledger!$A$6:$A$605,"&gt;="&amp;L$4,Ledger!$A$6:$A$605,"&lt;"&amp;EDATE(L$4,1)))</f>
        <v/>
      </c>
      <c r="M18" s="11">
        <f>IF($A18="","",SUMIFS(Ledger!$G$6:$G$605,Ledger!$F$6:$F$605,$A18,Ledger!$A$6:$A$605,"&gt;="&amp;M$4,Ledger!$A$6:$A$605,"&lt;"&amp;EDATE(M$4,1)))</f>
        <v/>
      </c>
      <c r="N18" s="11">
        <f>IF($A18="","",SUM(B18:M18))</f>
        <v/>
      </c>
    </row>
    <row r="19">
      <c r="A19">
        <f>IF(Categories!A18="","",Categories!A18)</f>
        <v/>
      </c>
      <c r="B19" s="11">
        <f>IF($A19="","",SUMIFS(Ledger!$G$6:$G$605,Ledger!$F$6:$F$605,$A19,Ledger!$A$6:$A$605,"&gt;="&amp;B$4,Ledger!$A$6:$A$605,"&lt;"&amp;EDATE(B$4,1)))</f>
        <v/>
      </c>
      <c r="C19" s="11">
        <f>IF($A19="","",SUMIFS(Ledger!$G$6:$G$605,Ledger!$F$6:$F$605,$A19,Ledger!$A$6:$A$605,"&gt;="&amp;C$4,Ledger!$A$6:$A$605,"&lt;"&amp;EDATE(C$4,1)))</f>
        <v/>
      </c>
      <c r="D19" s="11">
        <f>IF($A19="","",SUMIFS(Ledger!$G$6:$G$605,Ledger!$F$6:$F$605,$A19,Ledger!$A$6:$A$605,"&gt;="&amp;D$4,Ledger!$A$6:$A$605,"&lt;"&amp;EDATE(D$4,1)))</f>
        <v/>
      </c>
      <c r="E19" s="11">
        <f>IF($A19="","",SUMIFS(Ledger!$G$6:$G$605,Ledger!$F$6:$F$605,$A19,Ledger!$A$6:$A$605,"&gt;="&amp;E$4,Ledger!$A$6:$A$605,"&lt;"&amp;EDATE(E$4,1)))</f>
        <v/>
      </c>
      <c r="F19" s="11">
        <f>IF($A19="","",SUMIFS(Ledger!$G$6:$G$605,Ledger!$F$6:$F$605,$A19,Ledger!$A$6:$A$605,"&gt;="&amp;F$4,Ledger!$A$6:$A$605,"&lt;"&amp;EDATE(F$4,1)))</f>
        <v/>
      </c>
      <c r="G19" s="11">
        <f>IF($A19="","",SUMIFS(Ledger!$G$6:$G$605,Ledger!$F$6:$F$605,$A19,Ledger!$A$6:$A$605,"&gt;="&amp;G$4,Ledger!$A$6:$A$605,"&lt;"&amp;EDATE(G$4,1)))</f>
        <v/>
      </c>
      <c r="H19" s="11">
        <f>IF($A19="","",SUMIFS(Ledger!$G$6:$G$605,Ledger!$F$6:$F$605,$A19,Ledger!$A$6:$A$605,"&gt;="&amp;H$4,Ledger!$A$6:$A$605,"&lt;"&amp;EDATE(H$4,1)))</f>
        <v/>
      </c>
      <c r="I19" s="11">
        <f>IF($A19="","",SUMIFS(Ledger!$G$6:$G$605,Ledger!$F$6:$F$605,$A19,Ledger!$A$6:$A$605,"&gt;="&amp;I$4,Ledger!$A$6:$A$605,"&lt;"&amp;EDATE(I$4,1)))</f>
        <v/>
      </c>
      <c r="J19" s="11">
        <f>IF($A19="","",SUMIFS(Ledger!$G$6:$G$605,Ledger!$F$6:$F$605,$A19,Ledger!$A$6:$A$605,"&gt;="&amp;J$4,Ledger!$A$6:$A$605,"&lt;"&amp;EDATE(J$4,1)))</f>
        <v/>
      </c>
      <c r="K19" s="11">
        <f>IF($A19="","",SUMIFS(Ledger!$G$6:$G$605,Ledger!$F$6:$F$605,$A19,Ledger!$A$6:$A$605,"&gt;="&amp;K$4,Ledger!$A$6:$A$605,"&lt;"&amp;EDATE(K$4,1)))</f>
        <v/>
      </c>
      <c r="L19" s="11">
        <f>IF($A19="","",SUMIFS(Ledger!$G$6:$G$605,Ledger!$F$6:$F$605,$A19,Ledger!$A$6:$A$605,"&gt;="&amp;L$4,Ledger!$A$6:$A$605,"&lt;"&amp;EDATE(L$4,1)))</f>
        <v/>
      </c>
      <c r="M19" s="11">
        <f>IF($A19="","",SUMIFS(Ledger!$G$6:$G$605,Ledger!$F$6:$F$605,$A19,Ledger!$A$6:$A$605,"&gt;="&amp;M$4,Ledger!$A$6:$A$605,"&lt;"&amp;EDATE(M$4,1)))</f>
        <v/>
      </c>
      <c r="N19" s="11">
        <f>IF($A19="","",SUM(B19:M19))</f>
        <v/>
      </c>
    </row>
    <row r="20">
      <c r="A20">
        <f>IF(Categories!A19="","",Categories!A19)</f>
        <v/>
      </c>
      <c r="B20" s="11">
        <f>IF($A20="","",SUMIFS(Ledger!$G$6:$G$605,Ledger!$F$6:$F$605,$A20,Ledger!$A$6:$A$605,"&gt;="&amp;B$4,Ledger!$A$6:$A$605,"&lt;"&amp;EDATE(B$4,1)))</f>
        <v/>
      </c>
      <c r="C20" s="11">
        <f>IF($A20="","",SUMIFS(Ledger!$G$6:$G$605,Ledger!$F$6:$F$605,$A20,Ledger!$A$6:$A$605,"&gt;="&amp;C$4,Ledger!$A$6:$A$605,"&lt;"&amp;EDATE(C$4,1)))</f>
        <v/>
      </c>
      <c r="D20" s="11">
        <f>IF($A20="","",SUMIFS(Ledger!$G$6:$G$605,Ledger!$F$6:$F$605,$A20,Ledger!$A$6:$A$605,"&gt;="&amp;D$4,Ledger!$A$6:$A$605,"&lt;"&amp;EDATE(D$4,1)))</f>
        <v/>
      </c>
      <c r="E20" s="11">
        <f>IF($A20="","",SUMIFS(Ledger!$G$6:$G$605,Ledger!$F$6:$F$605,$A20,Ledger!$A$6:$A$605,"&gt;="&amp;E$4,Ledger!$A$6:$A$605,"&lt;"&amp;EDATE(E$4,1)))</f>
        <v/>
      </c>
      <c r="F20" s="11">
        <f>IF($A20="","",SUMIFS(Ledger!$G$6:$G$605,Ledger!$F$6:$F$605,$A20,Ledger!$A$6:$A$605,"&gt;="&amp;F$4,Ledger!$A$6:$A$605,"&lt;"&amp;EDATE(F$4,1)))</f>
        <v/>
      </c>
      <c r="G20" s="11">
        <f>IF($A20="","",SUMIFS(Ledger!$G$6:$G$605,Ledger!$F$6:$F$605,$A20,Ledger!$A$6:$A$605,"&gt;="&amp;G$4,Ledger!$A$6:$A$605,"&lt;"&amp;EDATE(G$4,1)))</f>
        <v/>
      </c>
      <c r="H20" s="11">
        <f>IF($A20="","",SUMIFS(Ledger!$G$6:$G$605,Ledger!$F$6:$F$605,$A20,Ledger!$A$6:$A$605,"&gt;="&amp;H$4,Ledger!$A$6:$A$605,"&lt;"&amp;EDATE(H$4,1)))</f>
        <v/>
      </c>
      <c r="I20" s="11">
        <f>IF($A20="","",SUMIFS(Ledger!$G$6:$G$605,Ledger!$F$6:$F$605,$A20,Ledger!$A$6:$A$605,"&gt;="&amp;I$4,Ledger!$A$6:$A$605,"&lt;"&amp;EDATE(I$4,1)))</f>
        <v/>
      </c>
      <c r="J20" s="11">
        <f>IF($A20="","",SUMIFS(Ledger!$G$6:$G$605,Ledger!$F$6:$F$605,$A20,Ledger!$A$6:$A$605,"&gt;="&amp;J$4,Ledger!$A$6:$A$605,"&lt;"&amp;EDATE(J$4,1)))</f>
        <v/>
      </c>
      <c r="K20" s="11">
        <f>IF($A20="","",SUMIFS(Ledger!$G$6:$G$605,Ledger!$F$6:$F$605,$A20,Ledger!$A$6:$A$605,"&gt;="&amp;K$4,Ledger!$A$6:$A$605,"&lt;"&amp;EDATE(K$4,1)))</f>
        <v/>
      </c>
      <c r="L20" s="11">
        <f>IF($A20="","",SUMIFS(Ledger!$G$6:$G$605,Ledger!$F$6:$F$605,$A20,Ledger!$A$6:$A$605,"&gt;="&amp;L$4,Ledger!$A$6:$A$605,"&lt;"&amp;EDATE(L$4,1)))</f>
        <v/>
      </c>
      <c r="M20" s="11">
        <f>IF($A20="","",SUMIFS(Ledger!$G$6:$G$605,Ledger!$F$6:$F$605,$A20,Ledger!$A$6:$A$605,"&gt;="&amp;M$4,Ledger!$A$6:$A$605,"&lt;"&amp;EDATE(M$4,1)))</f>
        <v/>
      </c>
      <c r="N20" s="11">
        <f>IF($A20="","",SUM(B20:M20))</f>
        <v/>
      </c>
    </row>
    <row r="21">
      <c r="A21" s="3" t="inlineStr">
        <is>
          <t>Total income</t>
        </is>
      </c>
      <c r="B21" s="19">
        <f>SUM(B6:B20)</f>
        <v/>
      </c>
      <c r="C21" s="19">
        <f>SUM(C6:C20)</f>
        <v/>
      </c>
      <c r="D21" s="19">
        <f>SUM(D6:D20)</f>
        <v/>
      </c>
      <c r="E21" s="19">
        <f>SUM(E6:E20)</f>
        <v/>
      </c>
      <c r="F21" s="19">
        <f>SUM(F6:F20)</f>
        <v/>
      </c>
      <c r="G21" s="19">
        <f>SUM(G6:G20)</f>
        <v/>
      </c>
      <c r="H21" s="19">
        <f>SUM(H6:H20)</f>
        <v/>
      </c>
      <c r="I21" s="19">
        <f>SUM(I6:I20)</f>
        <v/>
      </c>
      <c r="J21" s="19">
        <f>SUM(J6:J20)</f>
        <v/>
      </c>
      <c r="K21" s="19">
        <f>SUM(K6:K20)</f>
        <v/>
      </c>
      <c r="L21" s="19">
        <f>SUM(L6:L20)</f>
        <v/>
      </c>
      <c r="M21" s="19">
        <f>SUM(M6:M20)</f>
        <v/>
      </c>
      <c r="N21" s="19">
        <f>SUM(N6:N20)</f>
        <v/>
      </c>
    </row>
    <row r="23">
      <c r="A23" s="17" t="inlineStr">
        <is>
          <t>Expenditure</t>
        </is>
      </c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</row>
    <row r="24">
      <c r="A24">
        <f>IF(Categories!B5="","",Categories!B5)</f>
        <v/>
      </c>
      <c r="B24" s="11">
        <f>IF($A24="","",SUMIFS(Ledger!$H$6:$H$605,Ledger!$F$6:$F$605,$A24,Ledger!$A$6:$A$605,"&gt;="&amp;B$4,Ledger!$A$6:$A$605,"&lt;"&amp;EDATE(B$4,1)))</f>
        <v/>
      </c>
      <c r="C24" s="11">
        <f>IF($A24="","",SUMIFS(Ledger!$H$6:$H$605,Ledger!$F$6:$F$605,$A24,Ledger!$A$6:$A$605,"&gt;="&amp;C$4,Ledger!$A$6:$A$605,"&lt;"&amp;EDATE(C$4,1)))</f>
        <v/>
      </c>
      <c r="D24" s="11">
        <f>IF($A24="","",SUMIFS(Ledger!$H$6:$H$605,Ledger!$F$6:$F$605,$A24,Ledger!$A$6:$A$605,"&gt;="&amp;D$4,Ledger!$A$6:$A$605,"&lt;"&amp;EDATE(D$4,1)))</f>
        <v/>
      </c>
      <c r="E24" s="11">
        <f>IF($A24="","",SUMIFS(Ledger!$H$6:$H$605,Ledger!$F$6:$F$605,$A24,Ledger!$A$6:$A$605,"&gt;="&amp;E$4,Ledger!$A$6:$A$605,"&lt;"&amp;EDATE(E$4,1)))</f>
        <v/>
      </c>
      <c r="F24" s="11">
        <f>IF($A24="","",SUMIFS(Ledger!$H$6:$H$605,Ledger!$F$6:$F$605,$A24,Ledger!$A$6:$A$605,"&gt;="&amp;F$4,Ledger!$A$6:$A$605,"&lt;"&amp;EDATE(F$4,1)))</f>
        <v/>
      </c>
      <c r="G24" s="11">
        <f>IF($A24="","",SUMIFS(Ledger!$H$6:$H$605,Ledger!$F$6:$F$605,$A24,Ledger!$A$6:$A$605,"&gt;="&amp;G$4,Ledger!$A$6:$A$605,"&lt;"&amp;EDATE(G$4,1)))</f>
        <v/>
      </c>
      <c r="H24" s="11">
        <f>IF($A24="","",SUMIFS(Ledger!$H$6:$H$605,Ledger!$F$6:$F$605,$A24,Ledger!$A$6:$A$605,"&gt;="&amp;H$4,Ledger!$A$6:$A$605,"&lt;"&amp;EDATE(H$4,1)))</f>
        <v/>
      </c>
      <c r="I24" s="11">
        <f>IF($A24="","",SUMIFS(Ledger!$H$6:$H$605,Ledger!$F$6:$F$605,$A24,Ledger!$A$6:$A$605,"&gt;="&amp;I$4,Ledger!$A$6:$A$605,"&lt;"&amp;EDATE(I$4,1)))</f>
        <v/>
      </c>
      <c r="J24" s="11">
        <f>IF($A24="","",SUMIFS(Ledger!$H$6:$H$605,Ledger!$F$6:$F$605,$A24,Ledger!$A$6:$A$605,"&gt;="&amp;J$4,Ledger!$A$6:$A$605,"&lt;"&amp;EDATE(J$4,1)))</f>
        <v/>
      </c>
      <c r="K24" s="11">
        <f>IF($A24="","",SUMIFS(Ledger!$H$6:$H$605,Ledger!$F$6:$F$605,$A24,Ledger!$A$6:$A$605,"&gt;="&amp;K$4,Ledger!$A$6:$A$605,"&lt;"&amp;EDATE(K$4,1)))</f>
        <v/>
      </c>
      <c r="L24" s="11">
        <f>IF($A24="","",SUMIFS(Ledger!$H$6:$H$605,Ledger!$F$6:$F$605,$A24,Ledger!$A$6:$A$605,"&gt;="&amp;L$4,Ledger!$A$6:$A$605,"&lt;"&amp;EDATE(L$4,1)))</f>
        <v/>
      </c>
      <c r="M24" s="11">
        <f>IF($A24="","",SUMIFS(Ledger!$H$6:$H$605,Ledger!$F$6:$F$605,$A24,Ledger!$A$6:$A$605,"&gt;="&amp;M$4,Ledger!$A$6:$A$605,"&lt;"&amp;EDATE(M$4,1)))</f>
        <v/>
      </c>
      <c r="N24" s="11">
        <f>IF($A24="","",SUM(B24:M24))</f>
        <v/>
      </c>
    </row>
    <row r="25">
      <c r="A25">
        <f>IF(Categories!B6="","",Categories!B6)</f>
        <v/>
      </c>
      <c r="B25" s="11">
        <f>IF($A25="","",SUMIFS(Ledger!$H$6:$H$605,Ledger!$F$6:$F$605,$A25,Ledger!$A$6:$A$605,"&gt;="&amp;B$4,Ledger!$A$6:$A$605,"&lt;"&amp;EDATE(B$4,1)))</f>
        <v/>
      </c>
      <c r="C25" s="11">
        <f>IF($A25="","",SUMIFS(Ledger!$H$6:$H$605,Ledger!$F$6:$F$605,$A25,Ledger!$A$6:$A$605,"&gt;="&amp;C$4,Ledger!$A$6:$A$605,"&lt;"&amp;EDATE(C$4,1)))</f>
        <v/>
      </c>
      <c r="D25" s="11">
        <f>IF($A25="","",SUMIFS(Ledger!$H$6:$H$605,Ledger!$F$6:$F$605,$A25,Ledger!$A$6:$A$605,"&gt;="&amp;D$4,Ledger!$A$6:$A$605,"&lt;"&amp;EDATE(D$4,1)))</f>
        <v/>
      </c>
      <c r="E25" s="11">
        <f>IF($A25="","",SUMIFS(Ledger!$H$6:$H$605,Ledger!$F$6:$F$605,$A25,Ledger!$A$6:$A$605,"&gt;="&amp;E$4,Ledger!$A$6:$A$605,"&lt;"&amp;EDATE(E$4,1)))</f>
        <v/>
      </c>
      <c r="F25" s="11">
        <f>IF($A25="","",SUMIFS(Ledger!$H$6:$H$605,Ledger!$F$6:$F$605,$A25,Ledger!$A$6:$A$605,"&gt;="&amp;F$4,Ledger!$A$6:$A$605,"&lt;"&amp;EDATE(F$4,1)))</f>
        <v/>
      </c>
      <c r="G25" s="11">
        <f>IF($A25="","",SUMIFS(Ledger!$H$6:$H$605,Ledger!$F$6:$F$605,$A25,Ledger!$A$6:$A$605,"&gt;="&amp;G$4,Ledger!$A$6:$A$605,"&lt;"&amp;EDATE(G$4,1)))</f>
        <v/>
      </c>
      <c r="H25" s="11">
        <f>IF($A25="","",SUMIFS(Ledger!$H$6:$H$605,Ledger!$F$6:$F$605,$A25,Ledger!$A$6:$A$605,"&gt;="&amp;H$4,Ledger!$A$6:$A$605,"&lt;"&amp;EDATE(H$4,1)))</f>
        <v/>
      </c>
      <c r="I25" s="11">
        <f>IF($A25="","",SUMIFS(Ledger!$H$6:$H$605,Ledger!$F$6:$F$605,$A25,Ledger!$A$6:$A$605,"&gt;="&amp;I$4,Ledger!$A$6:$A$605,"&lt;"&amp;EDATE(I$4,1)))</f>
        <v/>
      </c>
      <c r="J25" s="11">
        <f>IF($A25="","",SUMIFS(Ledger!$H$6:$H$605,Ledger!$F$6:$F$605,$A25,Ledger!$A$6:$A$605,"&gt;="&amp;J$4,Ledger!$A$6:$A$605,"&lt;"&amp;EDATE(J$4,1)))</f>
        <v/>
      </c>
      <c r="K25" s="11">
        <f>IF($A25="","",SUMIFS(Ledger!$H$6:$H$605,Ledger!$F$6:$F$605,$A25,Ledger!$A$6:$A$605,"&gt;="&amp;K$4,Ledger!$A$6:$A$605,"&lt;"&amp;EDATE(K$4,1)))</f>
        <v/>
      </c>
      <c r="L25" s="11">
        <f>IF($A25="","",SUMIFS(Ledger!$H$6:$H$605,Ledger!$F$6:$F$605,$A25,Ledger!$A$6:$A$605,"&gt;="&amp;L$4,Ledger!$A$6:$A$605,"&lt;"&amp;EDATE(L$4,1)))</f>
        <v/>
      </c>
      <c r="M25" s="11">
        <f>IF($A25="","",SUMIFS(Ledger!$H$6:$H$605,Ledger!$F$6:$F$605,$A25,Ledger!$A$6:$A$605,"&gt;="&amp;M$4,Ledger!$A$6:$A$605,"&lt;"&amp;EDATE(M$4,1)))</f>
        <v/>
      </c>
      <c r="N25" s="11">
        <f>IF($A25="","",SUM(B25:M25))</f>
        <v/>
      </c>
    </row>
    <row r="26">
      <c r="A26">
        <f>IF(Categories!B7="","",Categories!B7)</f>
        <v/>
      </c>
      <c r="B26" s="11">
        <f>IF($A26="","",SUMIFS(Ledger!$H$6:$H$605,Ledger!$F$6:$F$605,$A26,Ledger!$A$6:$A$605,"&gt;="&amp;B$4,Ledger!$A$6:$A$605,"&lt;"&amp;EDATE(B$4,1)))</f>
        <v/>
      </c>
      <c r="C26" s="11">
        <f>IF($A26="","",SUMIFS(Ledger!$H$6:$H$605,Ledger!$F$6:$F$605,$A26,Ledger!$A$6:$A$605,"&gt;="&amp;C$4,Ledger!$A$6:$A$605,"&lt;"&amp;EDATE(C$4,1)))</f>
        <v/>
      </c>
      <c r="D26" s="11">
        <f>IF($A26="","",SUMIFS(Ledger!$H$6:$H$605,Ledger!$F$6:$F$605,$A26,Ledger!$A$6:$A$605,"&gt;="&amp;D$4,Ledger!$A$6:$A$605,"&lt;"&amp;EDATE(D$4,1)))</f>
        <v/>
      </c>
      <c r="E26" s="11">
        <f>IF($A26="","",SUMIFS(Ledger!$H$6:$H$605,Ledger!$F$6:$F$605,$A26,Ledger!$A$6:$A$605,"&gt;="&amp;E$4,Ledger!$A$6:$A$605,"&lt;"&amp;EDATE(E$4,1)))</f>
        <v/>
      </c>
      <c r="F26" s="11">
        <f>IF($A26="","",SUMIFS(Ledger!$H$6:$H$605,Ledger!$F$6:$F$605,$A26,Ledger!$A$6:$A$605,"&gt;="&amp;F$4,Ledger!$A$6:$A$605,"&lt;"&amp;EDATE(F$4,1)))</f>
        <v/>
      </c>
      <c r="G26" s="11">
        <f>IF($A26="","",SUMIFS(Ledger!$H$6:$H$605,Ledger!$F$6:$F$605,$A26,Ledger!$A$6:$A$605,"&gt;="&amp;G$4,Ledger!$A$6:$A$605,"&lt;"&amp;EDATE(G$4,1)))</f>
        <v/>
      </c>
      <c r="H26" s="11">
        <f>IF($A26="","",SUMIFS(Ledger!$H$6:$H$605,Ledger!$F$6:$F$605,$A26,Ledger!$A$6:$A$605,"&gt;="&amp;H$4,Ledger!$A$6:$A$605,"&lt;"&amp;EDATE(H$4,1)))</f>
        <v/>
      </c>
      <c r="I26" s="11">
        <f>IF($A26="","",SUMIFS(Ledger!$H$6:$H$605,Ledger!$F$6:$F$605,$A26,Ledger!$A$6:$A$605,"&gt;="&amp;I$4,Ledger!$A$6:$A$605,"&lt;"&amp;EDATE(I$4,1)))</f>
        <v/>
      </c>
      <c r="J26" s="11">
        <f>IF($A26="","",SUMIFS(Ledger!$H$6:$H$605,Ledger!$F$6:$F$605,$A26,Ledger!$A$6:$A$605,"&gt;="&amp;J$4,Ledger!$A$6:$A$605,"&lt;"&amp;EDATE(J$4,1)))</f>
        <v/>
      </c>
      <c r="K26" s="11">
        <f>IF($A26="","",SUMIFS(Ledger!$H$6:$H$605,Ledger!$F$6:$F$605,$A26,Ledger!$A$6:$A$605,"&gt;="&amp;K$4,Ledger!$A$6:$A$605,"&lt;"&amp;EDATE(K$4,1)))</f>
        <v/>
      </c>
      <c r="L26" s="11">
        <f>IF($A26="","",SUMIFS(Ledger!$H$6:$H$605,Ledger!$F$6:$F$605,$A26,Ledger!$A$6:$A$605,"&gt;="&amp;L$4,Ledger!$A$6:$A$605,"&lt;"&amp;EDATE(L$4,1)))</f>
        <v/>
      </c>
      <c r="M26" s="11">
        <f>IF($A26="","",SUMIFS(Ledger!$H$6:$H$605,Ledger!$F$6:$F$605,$A26,Ledger!$A$6:$A$605,"&gt;="&amp;M$4,Ledger!$A$6:$A$605,"&lt;"&amp;EDATE(M$4,1)))</f>
        <v/>
      </c>
      <c r="N26" s="11">
        <f>IF($A26="","",SUM(B26:M26))</f>
        <v/>
      </c>
    </row>
    <row r="27">
      <c r="A27">
        <f>IF(Categories!B8="","",Categories!B8)</f>
        <v/>
      </c>
      <c r="B27" s="11">
        <f>IF($A27="","",SUMIFS(Ledger!$H$6:$H$605,Ledger!$F$6:$F$605,$A27,Ledger!$A$6:$A$605,"&gt;="&amp;B$4,Ledger!$A$6:$A$605,"&lt;"&amp;EDATE(B$4,1)))</f>
        <v/>
      </c>
      <c r="C27" s="11">
        <f>IF($A27="","",SUMIFS(Ledger!$H$6:$H$605,Ledger!$F$6:$F$605,$A27,Ledger!$A$6:$A$605,"&gt;="&amp;C$4,Ledger!$A$6:$A$605,"&lt;"&amp;EDATE(C$4,1)))</f>
        <v/>
      </c>
      <c r="D27" s="11">
        <f>IF($A27="","",SUMIFS(Ledger!$H$6:$H$605,Ledger!$F$6:$F$605,$A27,Ledger!$A$6:$A$605,"&gt;="&amp;D$4,Ledger!$A$6:$A$605,"&lt;"&amp;EDATE(D$4,1)))</f>
        <v/>
      </c>
      <c r="E27" s="11">
        <f>IF($A27="","",SUMIFS(Ledger!$H$6:$H$605,Ledger!$F$6:$F$605,$A27,Ledger!$A$6:$A$605,"&gt;="&amp;E$4,Ledger!$A$6:$A$605,"&lt;"&amp;EDATE(E$4,1)))</f>
        <v/>
      </c>
      <c r="F27" s="11">
        <f>IF($A27="","",SUMIFS(Ledger!$H$6:$H$605,Ledger!$F$6:$F$605,$A27,Ledger!$A$6:$A$605,"&gt;="&amp;F$4,Ledger!$A$6:$A$605,"&lt;"&amp;EDATE(F$4,1)))</f>
        <v/>
      </c>
      <c r="G27" s="11">
        <f>IF($A27="","",SUMIFS(Ledger!$H$6:$H$605,Ledger!$F$6:$F$605,$A27,Ledger!$A$6:$A$605,"&gt;="&amp;G$4,Ledger!$A$6:$A$605,"&lt;"&amp;EDATE(G$4,1)))</f>
        <v/>
      </c>
      <c r="H27" s="11">
        <f>IF($A27="","",SUMIFS(Ledger!$H$6:$H$605,Ledger!$F$6:$F$605,$A27,Ledger!$A$6:$A$605,"&gt;="&amp;H$4,Ledger!$A$6:$A$605,"&lt;"&amp;EDATE(H$4,1)))</f>
        <v/>
      </c>
      <c r="I27" s="11">
        <f>IF($A27="","",SUMIFS(Ledger!$H$6:$H$605,Ledger!$F$6:$F$605,$A27,Ledger!$A$6:$A$605,"&gt;="&amp;I$4,Ledger!$A$6:$A$605,"&lt;"&amp;EDATE(I$4,1)))</f>
        <v/>
      </c>
      <c r="J27" s="11">
        <f>IF($A27="","",SUMIFS(Ledger!$H$6:$H$605,Ledger!$F$6:$F$605,$A27,Ledger!$A$6:$A$605,"&gt;="&amp;J$4,Ledger!$A$6:$A$605,"&lt;"&amp;EDATE(J$4,1)))</f>
        <v/>
      </c>
      <c r="K27" s="11">
        <f>IF($A27="","",SUMIFS(Ledger!$H$6:$H$605,Ledger!$F$6:$F$605,$A27,Ledger!$A$6:$A$605,"&gt;="&amp;K$4,Ledger!$A$6:$A$605,"&lt;"&amp;EDATE(K$4,1)))</f>
        <v/>
      </c>
      <c r="L27" s="11">
        <f>IF($A27="","",SUMIFS(Ledger!$H$6:$H$605,Ledger!$F$6:$F$605,$A27,Ledger!$A$6:$A$605,"&gt;="&amp;L$4,Ledger!$A$6:$A$605,"&lt;"&amp;EDATE(L$4,1)))</f>
        <v/>
      </c>
      <c r="M27" s="11">
        <f>IF($A27="","",SUMIFS(Ledger!$H$6:$H$605,Ledger!$F$6:$F$605,$A27,Ledger!$A$6:$A$605,"&gt;="&amp;M$4,Ledger!$A$6:$A$605,"&lt;"&amp;EDATE(M$4,1)))</f>
        <v/>
      </c>
      <c r="N27" s="11">
        <f>IF($A27="","",SUM(B27:M27))</f>
        <v/>
      </c>
    </row>
    <row r="28">
      <c r="A28">
        <f>IF(Categories!B9="","",Categories!B9)</f>
        <v/>
      </c>
      <c r="B28" s="11">
        <f>IF($A28="","",SUMIFS(Ledger!$H$6:$H$605,Ledger!$F$6:$F$605,$A28,Ledger!$A$6:$A$605,"&gt;="&amp;B$4,Ledger!$A$6:$A$605,"&lt;"&amp;EDATE(B$4,1)))</f>
        <v/>
      </c>
      <c r="C28" s="11">
        <f>IF($A28="","",SUMIFS(Ledger!$H$6:$H$605,Ledger!$F$6:$F$605,$A28,Ledger!$A$6:$A$605,"&gt;="&amp;C$4,Ledger!$A$6:$A$605,"&lt;"&amp;EDATE(C$4,1)))</f>
        <v/>
      </c>
      <c r="D28" s="11">
        <f>IF($A28="","",SUMIFS(Ledger!$H$6:$H$605,Ledger!$F$6:$F$605,$A28,Ledger!$A$6:$A$605,"&gt;="&amp;D$4,Ledger!$A$6:$A$605,"&lt;"&amp;EDATE(D$4,1)))</f>
        <v/>
      </c>
      <c r="E28" s="11">
        <f>IF($A28="","",SUMIFS(Ledger!$H$6:$H$605,Ledger!$F$6:$F$605,$A28,Ledger!$A$6:$A$605,"&gt;="&amp;E$4,Ledger!$A$6:$A$605,"&lt;"&amp;EDATE(E$4,1)))</f>
        <v/>
      </c>
      <c r="F28" s="11">
        <f>IF($A28="","",SUMIFS(Ledger!$H$6:$H$605,Ledger!$F$6:$F$605,$A28,Ledger!$A$6:$A$605,"&gt;="&amp;F$4,Ledger!$A$6:$A$605,"&lt;"&amp;EDATE(F$4,1)))</f>
        <v/>
      </c>
      <c r="G28" s="11">
        <f>IF($A28="","",SUMIFS(Ledger!$H$6:$H$605,Ledger!$F$6:$F$605,$A28,Ledger!$A$6:$A$605,"&gt;="&amp;G$4,Ledger!$A$6:$A$605,"&lt;"&amp;EDATE(G$4,1)))</f>
        <v/>
      </c>
      <c r="H28" s="11">
        <f>IF($A28="","",SUMIFS(Ledger!$H$6:$H$605,Ledger!$F$6:$F$605,$A28,Ledger!$A$6:$A$605,"&gt;="&amp;H$4,Ledger!$A$6:$A$605,"&lt;"&amp;EDATE(H$4,1)))</f>
        <v/>
      </c>
      <c r="I28" s="11">
        <f>IF($A28="","",SUMIFS(Ledger!$H$6:$H$605,Ledger!$F$6:$F$605,$A28,Ledger!$A$6:$A$605,"&gt;="&amp;I$4,Ledger!$A$6:$A$605,"&lt;"&amp;EDATE(I$4,1)))</f>
        <v/>
      </c>
      <c r="J28" s="11">
        <f>IF($A28="","",SUMIFS(Ledger!$H$6:$H$605,Ledger!$F$6:$F$605,$A28,Ledger!$A$6:$A$605,"&gt;="&amp;J$4,Ledger!$A$6:$A$605,"&lt;"&amp;EDATE(J$4,1)))</f>
        <v/>
      </c>
      <c r="K28" s="11">
        <f>IF($A28="","",SUMIFS(Ledger!$H$6:$H$605,Ledger!$F$6:$F$605,$A28,Ledger!$A$6:$A$605,"&gt;="&amp;K$4,Ledger!$A$6:$A$605,"&lt;"&amp;EDATE(K$4,1)))</f>
        <v/>
      </c>
      <c r="L28" s="11">
        <f>IF($A28="","",SUMIFS(Ledger!$H$6:$H$605,Ledger!$F$6:$F$605,$A28,Ledger!$A$6:$A$605,"&gt;="&amp;L$4,Ledger!$A$6:$A$605,"&lt;"&amp;EDATE(L$4,1)))</f>
        <v/>
      </c>
      <c r="M28" s="11">
        <f>IF($A28="","",SUMIFS(Ledger!$H$6:$H$605,Ledger!$F$6:$F$605,$A28,Ledger!$A$6:$A$605,"&gt;="&amp;M$4,Ledger!$A$6:$A$605,"&lt;"&amp;EDATE(M$4,1)))</f>
        <v/>
      </c>
      <c r="N28" s="11">
        <f>IF($A28="","",SUM(B28:M28))</f>
        <v/>
      </c>
    </row>
    <row r="29">
      <c r="A29">
        <f>IF(Categories!B10="","",Categories!B10)</f>
        <v/>
      </c>
      <c r="B29" s="11">
        <f>IF($A29="","",SUMIFS(Ledger!$H$6:$H$605,Ledger!$F$6:$F$605,$A29,Ledger!$A$6:$A$605,"&gt;="&amp;B$4,Ledger!$A$6:$A$605,"&lt;"&amp;EDATE(B$4,1)))</f>
        <v/>
      </c>
      <c r="C29" s="11">
        <f>IF($A29="","",SUMIFS(Ledger!$H$6:$H$605,Ledger!$F$6:$F$605,$A29,Ledger!$A$6:$A$605,"&gt;="&amp;C$4,Ledger!$A$6:$A$605,"&lt;"&amp;EDATE(C$4,1)))</f>
        <v/>
      </c>
      <c r="D29" s="11">
        <f>IF($A29="","",SUMIFS(Ledger!$H$6:$H$605,Ledger!$F$6:$F$605,$A29,Ledger!$A$6:$A$605,"&gt;="&amp;D$4,Ledger!$A$6:$A$605,"&lt;"&amp;EDATE(D$4,1)))</f>
        <v/>
      </c>
      <c r="E29" s="11">
        <f>IF($A29="","",SUMIFS(Ledger!$H$6:$H$605,Ledger!$F$6:$F$605,$A29,Ledger!$A$6:$A$605,"&gt;="&amp;E$4,Ledger!$A$6:$A$605,"&lt;"&amp;EDATE(E$4,1)))</f>
        <v/>
      </c>
      <c r="F29" s="11">
        <f>IF($A29="","",SUMIFS(Ledger!$H$6:$H$605,Ledger!$F$6:$F$605,$A29,Ledger!$A$6:$A$605,"&gt;="&amp;F$4,Ledger!$A$6:$A$605,"&lt;"&amp;EDATE(F$4,1)))</f>
        <v/>
      </c>
      <c r="G29" s="11">
        <f>IF($A29="","",SUMIFS(Ledger!$H$6:$H$605,Ledger!$F$6:$F$605,$A29,Ledger!$A$6:$A$605,"&gt;="&amp;G$4,Ledger!$A$6:$A$605,"&lt;"&amp;EDATE(G$4,1)))</f>
        <v/>
      </c>
      <c r="H29" s="11">
        <f>IF($A29="","",SUMIFS(Ledger!$H$6:$H$605,Ledger!$F$6:$F$605,$A29,Ledger!$A$6:$A$605,"&gt;="&amp;H$4,Ledger!$A$6:$A$605,"&lt;"&amp;EDATE(H$4,1)))</f>
        <v/>
      </c>
      <c r="I29" s="11">
        <f>IF($A29="","",SUMIFS(Ledger!$H$6:$H$605,Ledger!$F$6:$F$605,$A29,Ledger!$A$6:$A$605,"&gt;="&amp;I$4,Ledger!$A$6:$A$605,"&lt;"&amp;EDATE(I$4,1)))</f>
        <v/>
      </c>
      <c r="J29" s="11">
        <f>IF($A29="","",SUMIFS(Ledger!$H$6:$H$605,Ledger!$F$6:$F$605,$A29,Ledger!$A$6:$A$605,"&gt;="&amp;J$4,Ledger!$A$6:$A$605,"&lt;"&amp;EDATE(J$4,1)))</f>
        <v/>
      </c>
      <c r="K29" s="11">
        <f>IF($A29="","",SUMIFS(Ledger!$H$6:$H$605,Ledger!$F$6:$F$605,$A29,Ledger!$A$6:$A$605,"&gt;="&amp;K$4,Ledger!$A$6:$A$605,"&lt;"&amp;EDATE(K$4,1)))</f>
        <v/>
      </c>
      <c r="L29" s="11">
        <f>IF($A29="","",SUMIFS(Ledger!$H$6:$H$605,Ledger!$F$6:$F$605,$A29,Ledger!$A$6:$A$605,"&gt;="&amp;L$4,Ledger!$A$6:$A$605,"&lt;"&amp;EDATE(L$4,1)))</f>
        <v/>
      </c>
      <c r="M29" s="11">
        <f>IF($A29="","",SUMIFS(Ledger!$H$6:$H$605,Ledger!$F$6:$F$605,$A29,Ledger!$A$6:$A$605,"&gt;="&amp;M$4,Ledger!$A$6:$A$605,"&lt;"&amp;EDATE(M$4,1)))</f>
        <v/>
      </c>
      <c r="N29" s="11">
        <f>IF($A29="","",SUM(B29:M29))</f>
        <v/>
      </c>
    </row>
    <row r="30">
      <c r="A30">
        <f>IF(Categories!B11="","",Categories!B11)</f>
        <v/>
      </c>
      <c r="B30" s="11">
        <f>IF($A30="","",SUMIFS(Ledger!$H$6:$H$605,Ledger!$F$6:$F$605,$A30,Ledger!$A$6:$A$605,"&gt;="&amp;B$4,Ledger!$A$6:$A$605,"&lt;"&amp;EDATE(B$4,1)))</f>
        <v/>
      </c>
      <c r="C30" s="11">
        <f>IF($A30="","",SUMIFS(Ledger!$H$6:$H$605,Ledger!$F$6:$F$605,$A30,Ledger!$A$6:$A$605,"&gt;="&amp;C$4,Ledger!$A$6:$A$605,"&lt;"&amp;EDATE(C$4,1)))</f>
        <v/>
      </c>
      <c r="D30" s="11">
        <f>IF($A30="","",SUMIFS(Ledger!$H$6:$H$605,Ledger!$F$6:$F$605,$A30,Ledger!$A$6:$A$605,"&gt;="&amp;D$4,Ledger!$A$6:$A$605,"&lt;"&amp;EDATE(D$4,1)))</f>
        <v/>
      </c>
      <c r="E30" s="11">
        <f>IF($A30="","",SUMIFS(Ledger!$H$6:$H$605,Ledger!$F$6:$F$605,$A30,Ledger!$A$6:$A$605,"&gt;="&amp;E$4,Ledger!$A$6:$A$605,"&lt;"&amp;EDATE(E$4,1)))</f>
        <v/>
      </c>
      <c r="F30" s="11">
        <f>IF($A30="","",SUMIFS(Ledger!$H$6:$H$605,Ledger!$F$6:$F$605,$A30,Ledger!$A$6:$A$605,"&gt;="&amp;F$4,Ledger!$A$6:$A$605,"&lt;"&amp;EDATE(F$4,1)))</f>
        <v/>
      </c>
      <c r="G30" s="11">
        <f>IF($A30="","",SUMIFS(Ledger!$H$6:$H$605,Ledger!$F$6:$F$605,$A30,Ledger!$A$6:$A$605,"&gt;="&amp;G$4,Ledger!$A$6:$A$605,"&lt;"&amp;EDATE(G$4,1)))</f>
        <v/>
      </c>
      <c r="H30" s="11">
        <f>IF($A30="","",SUMIFS(Ledger!$H$6:$H$605,Ledger!$F$6:$F$605,$A30,Ledger!$A$6:$A$605,"&gt;="&amp;H$4,Ledger!$A$6:$A$605,"&lt;"&amp;EDATE(H$4,1)))</f>
        <v/>
      </c>
      <c r="I30" s="11">
        <f>IF($A30="","",SUMIFS(Ledger!$H$6:$H$605,Ledger!$F$6:$F$605,$A30,Ledger!$A$6:$A$605,"&gt;="&amp;I$4,Ledger!$A$6:$A$605,"&lt;"&amp;EDATE(I$4,1)))</f>
        <v/>
      </c>
      <c r="J30" s="11">
        <f>IF($A30="","",SUMIFS(Ledger!$H$6:$H$605,Ledger!$F$6:$F$605,$A30,Ledger!$A$6:$A$605,"&gt;="&amp;J$4,Ledger!$A$6:$A$605,"&lt;"&amp;EDATE(J$4,1)))</f>
        <v/>
      </c>
      <c r="K30" s="11">
        <f>IF($A30="","",SUMIFS(Ledger!$H$6:$H$605,Ledger!$F$6:$F$605,$A30,Ledger!$A$6:$A$605,"&gt;="&amp;K$4,Ledger!$A$6:$A$605,"&lt;"&amp;EDATE(K$4,1)))</f>
        <v/>
      </c>
      <c r="L30" s="11">
        <f>IF($A30="","",SUMIFS(Ledger!$H$6:$H$605,Ledger!$F$6:$F$605,$A30,Ledger!$A$6:$A$605,"&gt;="&amp;L$4,Ledger!$A$6:$A$605,"&lt;"&amp;EDATE(L$4,1)))</f>
        <v/>
      </c>
      <c r="M30" s="11">
        <f>IF($A30="","",SUMIFS(Ledger!$H$6:$H$605,Ledger!$F$6:$F$605,$A30,Ledger!$A$6:$A$605,"&gt;="&amp;M$4,Ledger!$A$6:$A$605,"&lt;"&amp;EDATE(M$4,1)))</f>
        <v/>
      </c>
      <c r="N30" s="11">
        <f>IF($A30="","",SUM(B30:M30))</f>
        <v/>
      </c>
    </row>
    <row r="31">
      <c r="A31">
        <f>IF(Categories!B12="","",Categories!B12)</f>
        <v/>
      </c>
      <c r="B31" s="11">
        <f>IF($A31="","",SUMIFS(Ledger!$H$6:$H$605,Ledger!$F$6:$F$605,$A31,Ledger!$A$6:$A$605,"&gt;="&amp;B$4,Ledger!$A$6:$A$605,"&lt;"&amp;EDATE(B$4,1)))</f>
        <v/>
      </c>
      <c r="C31" s="11">
        <f>IF($A31="","",SUMIFS(Ledger!$H$6:$H$605,Ledger!$F$6:$F$605,$A31,Ledger!$A$6:$A$605,"&gt;="&amp;C$4,Ledger!$A$6:$A$605,"&lt;"&amp;EDATE(C$4,1)))</f>
        <v/>
      </c>
      <c r="D31" s="11">
        <f>IF($A31="","",SUMIFS(Ledger!$H$6:$H$605,Ledger!$F$6:$F$605,$A31,Ledger!$A$6:$A$605,"&gt;="&amp;D$4,Ledger!$A$6:$A$605,"&lt;"&amp;EDATE(D$4,1)))</f>
        <v/>
      </c>
      <c r="E31" s="11">
        <f>IF($A31="","",SUMIFS(Ledger!$H$6:$H$605,Ledger!$F$6:$F$605,$A31,Ledger!$A$6:$A$605,"&gt;="&amp;E$4,Ledger!$A$6:$A$605,"&lt;"&amp;EDATE(E$4,1)))</f>
        <v/>
      </c>
      <c r="F31" s="11">
        <f>IF($A31="","",SUMIFS(Ledger!$H$6:$H$605,Ledger!$F$6:$F$605,$A31,Ledger!$A$6:$A$605,"&gt;="&amp;F$4,Ledger!$A$6:$A$605,"&lt;"&amp;EDATE(F$4,1)))</f>
        <v/>
      </c>
      <c r="G31" s="11">
        <f>IF($A31="","",SUMIFS(Ledger!$H$6:$H$605,Ledger!$F$6:$F$605,$A31,Ledger!$A$6:$A$605,"&gt;="&amp;G$4,Ledger!$A$6:$A$605,"&lt;"&amp;EDATE(G$4,1)))</f>
        <v/>
      </c>
      <c r="H31" s="11">
        <f>IF($A31="","",SUMIFS(Ledger!$H$6:$H$605,Ledger!$F$6:$F$605,$A31,Ledger!$A$6:$A$605,"&gt;="&amp;H$4,Ledger!$A$6:$A$605,"&lt;"&amp;EDATE(H$4,1)))</f>
        <v/>
      </c>
      <c r="I31" s="11">
        <f>IF($A31="","",SUMIFS(Ledger!$H$6:$H$605,Ledger!$F$6:$F$605,$A31,Ledger!$A$6:$A$605,"&gt;="&amp;I$4,Ledger!$A$6:$A$605,"&lt;"&amp;EDATE(I$4,1)))</f>
        <v/>
      </c>
      <c r="J31" s="11">
        <f>IF($A31="","",SUMIFS(Ledger!$H$6:$H$605,Ledger!$F$6:$F$605,$A31,Ledger!$A$6:$A$605,"&gt;="&amp;J$4,Ledger!$A$6:$A$605,"&lt;"&amp;EDATE(J$4,1)))</f>
        <v/>
      </c>
      <c r="K31" s="11">
        <f>IF($A31="","",SUMIFS(Ledger!$H$6:$H$605,Ledger!$F$6:$F$605,$A31,Ledger!$A$6:$A$605,"&gt;="&amp;K$4,Ledger!$A$6:$A$605,"&lt;"&amp;EDATE(K$4,1)))</f>
        <v/>
      </c>
      <c r="L31" s="11">
        <f>IF($A31="","",SUMIFS(Ledger!$H$6:$H$605,Ledger!$F$6:$F$605,$A31,Ledger!$A$6:$A$605,"&gt;="&amp;L$4,Ledger!$A$6:$A$605,"&lt;"&amp;EDATE(L$4,1)))</f>
        <v/>
      </c>
      <c r="M31" s="11">
        <f>IF($A31="","",SUMIFS(Ledger!$H$6:$H$605,Ledger!$F$6:$F$605,$A31,Ledger!$A$6:$A$605,"&gt;="&amp;M$4,Ledger!$A$6:$A$605,"&lt;"&amp;EDATE(M$4,1)))</f>
        <v/>
      </c>
      <c r="N31" s="11">
        <f>IF($A31="","",SUM(B31:M31))</f>
        <v/>
      </c>
    </row>
    <row r="32">
      <c r="A32">
        <f>IF(Categories!B13="","",Categories!B13)</f>
        <v/>
      </c>
      <c r="B32" s="11">
        <f>IF($A32="","",SUMIFS(Ledger!$H$6:$H$605,Ledger!$F$6:$F$605,$A32,Ledger!$A$6:$A$605,"&gt;="&amp;B$4,Ledger!$A$6:$A$605,"&lt;"&amp;EDATE(B$4,1)))</f>
        <v/>
      </c>
      <c r="C32" s="11">
        <f>IF($A32="","",SUMIFS(Ledger!$H$6:$H$605,Ledger!$F$6:$F$605,$A32,Ledger!$A$6:$A$605,"&gt;="&amp;C$4,Ledger!$A$6:$A$605,"&lt;"&amp;EDATE(C$4,1)))</f>
        <v/>
      </c>
      <c r="D32" s="11">
        <f>IF($A32="","",SUMIFS(Ledger!$H$6:$H$605,Ledger!$F$6:$F$605,$A32,Ledger!$A$6:$A$605,"&gt;="&amp;D$4,Ledger!$A$6:$A$605,"&lt;"&amp;EDATE(D$4,1)))</f>
        <v/>
      </c>
      <c r="E32" s="11">
        <f>IF($A32="","",SUMIFS(Ledger!$H$6:$H$605,Ledger!$F$6:$F$605,$A32,Ledger!$A$6:$A$605,"&gt;="&amp;E$4,Ledger!$A$6:$A$605,"&lt;"&amp;EDATE(E$4,1)))</f>
        <v/>
      </c>
      <c r="F32" s="11">
        <f>IF($A32="","",SUMIFS(Ledger!$H$6:$H$605,Ledger!$F$6:$F$605,$A32,Ledger!$A$6:$A$605,"&gt;="&amp;F$4,Ledger!$A$6:$A$605,"&lt;"&amp;EDATE(F$4,1)))</f>
        <v/>
      </c>
      <c r="G32" s="11">
        <f>IF($A32="","",SUMIFS(Ledger!$H$6:$H$605,Ledger!$F$6:$F$605,$A32,Ledger!$A$6:$A$605,"&gt;="&amp;G$4,Ledger!$A$6:$A$605,"&lt;"&amp;EDATE(G$4,1)))</f>
        <v/>
      </c>
      <c r="H32" s="11">
        <f>IF($A32="","",SUMIFS(Ledger!$H$6:$H$605,Ledger!$F$6:$F$605,$A32,Ledger!$A$6:$A$605,"&gt;="&amp;H$4,Ledger!$A$6:$A$605,"&lt;"&amp;EDATE(H$4,1)))</f>
        <v/>
      </c>
      <c r="I32" s="11">
        <f>IF($A32="","",SUMIFS(Ledger!$H$6:$H$605,Ledger!$F$6:$F$605,$A32,Ledger!$A$6:$A$605,"&gt;="&amp;I$4,Ledger!$A$6:$A$605,"&lt;"&amp;EDATE(I$4,1)))</f>
        <v/>
      </c>
      <c r="J32" s="11">
        <f>IF($A32="","",SUMIFS(Ledger!$H$6:$H$605,Ledger!$F$6:$F$605,$A32,Ledger!$A$6:$A$605,"&gt;="&amp;J$4,Ledger!$A$6:$A$605,"&lt;"&amp;EDATE(J$4,1)))</f>
        <v/>
      </c>
      <c r="K32" s="11">
        <f>IF($A32="","",SUMIFS(Ledger!$H$6:$H$605,Ledger!$F$6:$F$605,$A32,Ledger!$A$6:$A$605,"&gt;="&amp;K$4,Ledger!$A$6:$A$605,"&lt;"&amp;EDATE(K$4,1)))</f>
        <v/>
      </c>
      <c r="L32" s="11">
        <f>IF($A32="","",SUMIFS(Ledger!$H$6:$H$605,Ledger!$F$6:$F$605,$A32,Ledger!$A$6:$A$605,"&gt;="&amp;L$4,Ledger!$A$6:$A$605,"&lt;"&amp;EDATE(L$4,1)))</f>
        <v/>
      </c>
      <c r="M32" s="11">
        <f>IF($A32="","",SUMIFS(Ledger!$H$6:$H$605,Ledger!$F$6:$F$605,$A32,Ledger!$A$6:$A$605,"&gt;="&amp;M$4,Ledger!$A$6:$A$605,"&lt;"&amp;EDATE(M$4,1)))</f>
        <v/>
      </c>
      <c r="N32" s="11">
        <f>IF($A32="","",SUM(B32:M32))</f>
        <v/>
      </c>
    </row>
    <row r="33">
      <c r="A33">
        <f>IF(Categories!B14="","",Categories!B14)</f>
        <v/>
      </c>
      <c r="B33" s="11">
        <f>IF($A33="","",SUMIFS(Ledger!$H$6:$H$605,Ledger!$F$6:$F$605,$A33,Ledger!$A$6:$A$605,"&gt;="&amp;B$4,Ledger!$A$6:$A$605,"&lt;"&amp;EDATE(B$4,1)))</f>
        <v/>
      </c>
      <c r="C33" s="11">
        <f>IF($A33="","",SUMIFS(Ledger!$H$6:$H$605,Ledger!$F$6:$F$605,$A33,Ledger!$A$6:$A$605,"&gt;="&amp;C$4,Ledger!$A$6:$A$605,"&lt;"&amp;EDATE(C$4,1)))</f>
        <v/>
      </c>
      <c r="D33" s="11">
        <f>IF($A33="","",SUMIFS(Ledger!$H$6:$H$605,Ledger!$F$6:$F$605,$A33,Ledger!$A$6:$A$605,"&gt;="&amp;D$4,Ledger!$A$6:$A$605,"&lt;"&amp;EDATE(D$4,1)))</f>
        <v/>
      </c>
      <c r="E33" s="11">
        <f>IF($A33="","",SUMIFS(Ledger!$H$6:$H$605,Ledger!$F$6:$F$605,$A33,Ledger!$A$6:$A$605,"&gt;="&amp;E$4,Ledger!$A$6:$A$605,"&lt;"&amp;EDATE(E$4,1)))</f>
        <v/>
      </c>
      <c r="F33" s="11">
        <f>IF($A33="","",SUMIFS(Ledger!$H$6:$H$605,Ledger!$F$6:$F$605,$A33,Ledger!$A$6:$A$605,"&gt;="&amp;F$4,Ledger!$A$6:$A$605,"&lt;"&amp;EDATE(F$4,1)))</f>
        <v/>
      </c>
      <c r="G33" s="11">
        <f>IF($A33="","",SUMIFS(Ledger!$H$6:$H$605,Ledger!$F$6:$F$605,$A33,Ledger!$A$6:$A$605,"&gt;="&amp;G$4,Ledger!$A$6:$A$605,"&lt;"&amp;EDATE(G$4,1)))</f>
        <v/>
      </c>
      <c r="H33" s="11">
        <f>IF($A33="","",SUMIFS(Ledger!$H$6:$H$605,Ledger!$F$6:$F$605,$A33,Ledger!$A$6:$A$605,"&gt;="&amp;H$4,Ledger!$A$6:$A$605,"&lt;"&amp;EDATE(H$4,1)))</f>
        <v/>
      </c>
      <c r="I33" s="11">
        <f>IF($A33="","",SUMIFS(Ledger!$H$6:$H$605,Ledger!$F$6:$F$605,$A33,Ledger!$A$6:$A$605,"&gt;="&amp;I$4,Ledger!$A$6:$A$605,"&lt;"&amp;EDATE(I$4,1)))</f>
        <v/>
      </c>
      <c r="J33" s="11">
        <f>IF($A33="","",SUMIFS(Ledger!$H$6:$H$605,Ledger!$F$6:$F$605,$A33,Ledger!$A$6:$A$605,"&gt;="&amp;J$4,Ledger!$A$6:$A$605,"&lt;"&amp;EDATE(J$4,1)))</f>
        <v/>
      </c>
      <c r="K33" s="11">
        <f>IF($A33="","",SUMIFS(Ledger!$H$6:$H$605,Ledger!$F$6:$F$605,$A33,Ledger!$A$6:$A$605,"&gt;="&amp;K$4,Ledger!$A$6:$A$605,"&lt;"&amp;EDATE(K$4,1)))</f>
        <v/>
      </c>
      <c r="L33" s="11">
        <f>IF($A33="","",SUMIFS(Ledger!$H$6:$H$605,Ledger!$F$6:$F$605,$A33,Ledger!$A$6:$A$605,"&gt;="&amp;L$4,Ledger!$A$6:$A$605,"&lt;"&amp;EDATE(L$4,1)))</f>
        <v/>
      </c>
      <c r="M33" s="11">
        <f>IF($A33="","",SUMIFS(Ledger!$H$6:$H$605,Ledger!$F$6:$F$605,$A33,Ledger!$A$6:$A$605,"&gt;="&amp;M$4,Ledger!$A$6:$A$605,"&lt;"&amp;EDATE(M$4,1)))</f>
        <v/>
      </c>
      <c r="N33" s="11">
        <f>IF($A33="","",SUM(B33:M33))</f>
        <v/>
      </c>
    </row>
    <row r="34">
      <c r="A34">
        <f>IF(Categories!B15="","",Categories!B15)</f>
        <v/>
      </c>
      <c r="B34" s="11">
        <f>IF($A34="","",SUMIFS(Ledger!$H$6:$H$605,Ledger!$F$6:$F$605,$A34,Ledger!$A$6:$A$605,"&gt;="&amp;B$4,Ledger!$A$6:$A$605,"&lt;"&amp;EDATE(B$4,1)))</f>
        <v/>
      </c>
      <c r="C34" s="11">
        <f>IF($A34="","",SUMIFS(Ledger!$H$6:$H$605,Ledger!$F$6:$F$605,$A34,Ledger!$A$6:$A$605,"&gt;="&amp;C$4,Ledger!$A$6:$A$605,"&lt;"&amp;EDATE(C$4,1)))</f>
        <v/>
      </c>
      <c r="D34" s="11">
        <f>IF($A34="","",SUMIFS(Ledger!$H$6:$H$605,Ledger!$F$6:$F$605,$A34,Ledger!$A$6:$A$605,"&gt;="&amp;D$4,Ledger!$A$6:$A$605,"&lt;"&amp;EDATE(D$4,1)))</f>
        <v/>
      </c>
      <c r="E34" s="11">
        <f>IF($A34="","",SUMIFS(Ledger!$H$6:$H$605,Ledger!$F$6:$F$605,$A34,Ledger!$A$6:$A$605,"&gt;="&amp;E$4,Ledger!$A$6:$A$605,"&lt;"&amp;EDATE(E$4,1)))</f>
        <v/>
      </c>
      <c r="F34" s="11">
        <f>IF($A34="","",SUMIFS(Ledger!$H$6:$H$605,Ledger!$F$6:$F$605,$A34,Ledger!$A$6:$A$605,"&gt;="&amp;F$4,Ledger!$A$6:$A$605,"&lt;"&amp;EDATE(F$4,1)))</f>
        <v/>
      </c>
      <c r="G34" s="11">
        <f>IF($A34="","",SUMIFS(Ledger!$H$6:$H$605,Ledger!$F$6:$F$605,$A34,Ledger!$A$6:$A$605,"&gt;="&amp;G$4,Ledger!$A$6:$A$605,"&lt;"&amp;EDATE(G$4,1)))</f>
        <v/>
      </c>
      <c r="H34" s="11">
        <f>IF($A34="","",SUMIFS(Ledger!$H$6:$H$605,Ledger!$F$6:$F$605,$A34,Ledger!$A$6:$A$605,"&gt;="&amp;H$4,Ledger!$A$6:$A$605,"&lt;"&amp;EDATE(H$4,1)))</f>
        <v/>
      </c>
      <c r="I34" s="11">
        <f>IF($A34="","",SUMIFS(Ledger!$H$6:$H$605,Ledger!$F$6:$F$605,$A34,Ledger!$A$6:$A$605,"&gt;="&amp;I$4,Ledger!$A$6:$A$605,"&lt;"&amp;EDATE(I$4,1)))</f>
        <v/>
      </c>
      <c r="J34" s="11">
        <f>IF($A34="","",SUMIFS(Ledger!$H$6:$H$605,Ledger!$F$6:$F$605,$A34,Ledger!$A$6:$A$605,"&gt;="&amp;J$4,Ledger!$A$6:$A$605,"&lt;"&amp;EDATE(J$4,1)))</f>
        <v/>
      </c>
      <c r="K34" s="11">
        <f>IF($A34="","",SUMIFS(Ledger!$H$6:$H$605,Ledger!$F$6:$F$605,$A34,Ledger!$A$6:$A$605,"&gt;="&amp;K$4,Ledger!$A$6:$A$605,"&lt;"&amp;EDATE(K$4,1)))</f>
        <v/>
      </c>
      <c r="L34" s="11">
        <f>IF($A34="","",SUMIFS(Ledger!$H$6:$H$605,Ledger!$F$6:$F$605,$A34,Ledger!$A$6:$A$605,"&gt;="&amp;L$4,Ledger!$A$6:$A$605,"&lt;"&amp;EDATE(L$4,1)))</f>
        <v/>
      </c>
      <c r="M34" s="11">
        <f>IF($A34="","",SUMIFS(Ledger!$H$6:$H$605,Ledger!$F$6:$F$605,$A34,Ledger!$A$6:$A$605,"&gt;="&amp;M$4,Ledger!$A$6:$A$605,"&lt;"&amp;EDATE(M$4,1)))</f>
        <v/>
      </c>
      <c r="N34" s="11">
        <f>IF($A34="","",SUM(B34:M34))</f>
        <v/>
      </c>
    </row>
    <row r="35">
      <c r="A35">
        <f>IF(Categories!B16="","",Categories!B16)</f>
        <v/>
      </c>
      <c r="B35" s="11">
        <f>IF($A35="","",SUMIFS(Ledger!$H$6:$H$605,Ledger!$F$6:$F$605,$A35,Ledger!$A$6:$A$605,"&gt;="&amp;B$4,Ledger!$A$6:$A$605,"&lt;"&amp;EDATE(B$4,1)))</f>
        <v/>
      </c>
      <c r="C35" s="11">
        <f>IF($A35="","",SUMIFS(Ledger!$H$6:$H$605,Ledger!$F$6:$F$605,$A35,Ledger!$A$6:$A$605,"&gt;="&amp;C$4,Ledger!$A$6:$A$605,"&lt;"&amp;EDATE(C$4,1)))</f>
        <v/>
      </c>
      <c r="D35" s="11">
        <f>IF($A35="","",SUMIFS(Ledger!$H$6:$H$605,Ledger!$F$6:$F$605,$A35,Ledger!$A$6:$A$605,"&gt;="&amp;D$4,Ledger!$A$6:$A$605,"&lt;"&amp;EDATE(D$4,1)))</f>
        <v/>
      </c>
      <c r="E35" s="11">
        <f>IF($A35="","",SUMIFS(Ledger!$H$6:$H$605,Ledger!$F$6:$F$605,$A35,Ledger!$A$6:$A$605,"&gt;="&amp;E$4,Ledger!$A$6:$A$605,"&lt;"&amp;EDATE(E$4,1)))</f>
        <v/>
      </c>
      <c r="F35" s="11">
        <f>IF($A35="","",SUMIFS(Ledger!$H$6:$H$605,Ledger!$F$6:$F$605,$A35,Ledger!$A$6:$A$605,"&gt;="&amp;F$4,Ledger!$A$6:$A$605,"&lt;"&amp;EDATE(F$4,1)))</f>
        <v/>
      </c>
      <c r="G35" s="11">
        <f>IF($A35="","",SUMIFS(Ledger!$H$6:$H$605,Ledger!$F$6:$F$605,$A35,Ledger!$A$6:$A$605,"&gt;="&amp;G$4,Ledger!$A$6:$A$605,"&lt;"&amp;EDATE(G$4,1)))</f>
        <v/>
      </c>
      <c r="H35" s="11">
        <f>IF($A35="","",SUMIFS(Ledger!$H$6:$H$605,Ledger!$F$6:$F$605,$A35,Ledger!$A$6:$A$605,"&gt;="&amp;H$4,Ledger!$A$6:$A$605,"&lt;"&amp;EDATE(H$4,1)))</f>
        <v/>
      </c>
      <c r="I35" s="11">
        <f>IF($A35="","",SUMIFS(Ledger!$H$6:$H$605,Ledger!$F$6:$F$605,$A35,Ledger!$A$6:$A$605,"&gt;="&amp;I$4,Ledger!$A$6:$A$605,"&lt;"&amp;EDATE(I$4,1)))</f>
        <v/>
      </c>
      <c r="J35" s="11">
        <f>IF($A35="","",SUMIFS(Ledger!$H$6:$H$605,Ledger!$F$6:$F$605,$A35,Ledger!$A$6:$A$605,"&gt;="&amp;J$4,Ledger!$A$6:$A$605,"&lt;"&amp;EDATE(J$4,1)))</f>
        <v/>
      </c>
      <c r="K35" s="11">
        <f>IF($A35="","",SUMIFS(Ledger!$H$6:$H$605,Ledger!$F$6:$F$605,$A35,Ledger!$A$6:$A$605,"&gt;="&amp;K$4,Ledger!$A$6:$A$605,"&lt;"&amp;EDATE(K$4,1)))</f>
        <v/>
      </c>
      <c r="L35" s="11">
        <f>IF($A35="","",SUMIFS(Ledger!$H$6:$H$605,Ledger!$F$6:$F$605,$A35,Ledger!$A$6:$A$605,"&gt;="&amp;L$4,Ledger!$A$6:$A$605,"&lt;"&amp;EDATE(L$4,1)))</f>
        <v/>
      </c>
      <c r="M35" s="11">
        <f>IF($A35="","",SUMIFS(Ledger!$H$6:$H$605,Ledger!$F$6:$F$605,$A35,Ledger!$A$6:$A$605,"&gt;="&amp;M$4,Ledger!$A$6:$A$605,"&lt;"&amp;EDATE(M$4,1)))</f>
        <v/>
      </c>
      <c r="N35" s="11">
        <f>IF($A35="","",SUM(B35:M35))</f>
        <v/>
      </c>
    </row>
    <row r="36">
      <c r="A36">
        <f>IF(Categories!B17="","",Categories!B17)</f>
        <v/>
      </c>
      <c r="B36" s="11">
        <f>IF($A36="","",SUMIFS(Ledger!$H$6:$H$605,Ledger!$F$6:$F$605,$A36,Ledger!$A$6:$A$605,"&gt;="&amp;B$4,Ledger!$A$6:$A$605,"&lt;"&amp;EDATE(B$4,1)))</f>
        <v/>
      </c>
      <c r="C36" s="11">
        <f>IF($A36="","",SUMIFS(Ledger!$H$6:$H$605,Ledger!$F$6:$F$605,$A36,Ledger!$A$6:$A$605,"&gt;="&amp;C$4,Ledger!$A$6:$A$605,"&lt;"&amp;EDATE(C$4,1)))</f>
        <v/>
      </c>
      <c r="D36" s="11">
        <f>IF($A36="","",SUMIFS(Ledger!$H$6:$H$605,Ledger!$F$6:$F$605,$A36,Ledger!$A$6:$A$605,"&gt;="&amp;D$4,Ledger!$A$6:$A$605,"&lt;"&amp;EDATE(D$4,1)))</f>
        <v/>
      </c>
      <c r="E36" s="11">
        <f>IF($A36="","",SUMIFS(Ledger!$H$6:$H$605,Ledger!$F$6:$F$605,$A36,Ledger!$A$6:$A$605,"&gt;="&amp;E$4,Ledger!$A$6:$A$605,"&lt;"&amp;EDATE(E$4,1)))</f>
        <v/>
      </c>
      <c r="F36" s="11">
        <f>IF($A36="","",SUMIFS(Ledger!$H$6:$H$605,Ledger!$F$6:$F$605,$A36,Ledger!$A$6:$A$605,"&gt;="&amp;F$4,Ledger!$A$6:$A$605,"&lt;"&amp;EDATE(F$4,1)))</f>
        <v/>
      </c>
      <c r="G36" s="11">
        <f>IF($A36="","",SUMIFS(Ledger!$H$6:$H$605,Ledger!$F$6:$F$605,$A36,Ledger!$A$6:$A$605,"&gt;="&amp;G$4,Ledger!$A$6:$A$605,"&lt;"&amp;EDATE(G$4,1)))</f>
        <v/>
      </c>
      <c r="H36" s="11">
        <f>IF($A36="","",SUMIFS(Ledger!$H$6:$H$605,Ledger!$F$6:$F$605,$A36,Ledger!$A$6:$A$605,"&gt;="&amp;H$4,Ledger!$A$6:$A$605,"&lt;"&amp;EDATE(H$4,1)))</f>
        <v/>
      </c>
      <c r="I36" s="11">
        <f>IF($A36="","",SUMIFS(Ledger!$H$6:$H$605,Ledger!$F$6:$F$605,$A36,Ledger!$A$6:$A$605,"&gt;="&amp;I$4,Ledger!$A$6:$A$605,"&lt;"&amp;EDATE(I$4,1)))</f>
        <v/>
      </c>
      <c r="J36" s="11">
        <f>IF($A36="","",SUMIFS(Ledger!$H$6:$H$605,Ledger!$F$6:$F$605,$A36,Ledger!$A$6:$A$605,"&gt;="&amp;J$4,Ledger!$A$6:$A$605,"&lt;"&amp;EDATE(J$4,1)))</f>
        <v/>
      </c>
      <c r="K36" s="11">
        <f>IF($A36="","",SUMIFS(Ledger!$H$6:$H$605,Ledger!$F$6:$F$605,$A36,Ledger!$A$6:$A$605,"&gt;="&amp;K$4,Ledger!$A$6:$A$605,"&lt;"&amp;EDATE(K$4,1)))</f>
        <v/>
      </c>
      <c r="L36" s="11">
        <f>IF($A36="","",SUMIFS(Ledger!$H$6:$H$605,Ledger!$F$6:$F$605,$A36,Ledger!$A$6:$A$605,"&gt;="&amp;L$4,Ledger!$A$6:$A$605,"&lt;"&amp;EDATE(L$4,1)))</f>
        <v/>
      </c>
      <c r="M36" s="11">
        <f>IF($A36="","",SUMIFS(Ledger!$H$6:$H$605,Ledger!$F$6:$F$605,$A36,Ledger!$A$6:$A$605,"&gt;="&amp;M$4,Ledger!$A$6:$A$605,"&lt;"&amp;EDATE(M$4,1)))</f>
        <v/>
      </c>
      <c r="N36" s="11">
        <f>IF($A36="","",SUM(B36:M36))</f>
        <v/>
      </c>
    </row>
    <row r="37">
      <c r="A37">
        <f>IF(Categories!B18="","",Categories!B18)</f>
        <v/>
      </c>
      <c r="B37" s="11">
        <f>IF($A37="","",SUMIFS(Ledger!$H$6:$H$605,Ledger!$F$6:$F$605,$A37,Ledger!$A$6:$A$605,"&gt;="&amp;B$4,Ledger!$A$6:$A$605,"&lt;"&amp;EDATE(B$4,1)))</f>
        <v/>
      </c>
      <c r="C37" s="11">
        <f>IF($A37="","",SUMIFS(Ledger!$H$6:$H$605,Ledger!$F$6:$F$605,$A37,Ledger!$A$6:$A$605,"&gt;="&amp;C$4,Ledger!$A$6:$A$605,"&lt;"&amp;EDATE(C$4,1)))</f>
        <v/>
      </c>
      <c r="D37" s="11">
        <f>IF($A37="","",SUMIFS(Ledger!$H$6:$H$605,Ledger!$F$6:$F$605,$A37,Ledger!$A$6:$A$605,"&gt;="&amp;D$4,Ledger!$A$6:$A$605,"&lt;"&amp;EDATE(D$4,1)))</f>
        <v/>
      </c>
      <c r="E37" s="11">
        <f>IF($A37="","",SUMIFS(Ledger!$H$6:$H$605,Ledger!$F$6:$F$605,$A37,Ledger!$A$6:$A$605,"&gt;="&amp;E$4,Ledger!$A$6:$A$605,"&lt;"&amp;EDATE(E$4,1)))</f>
        <v/>
      </c>
      <c r="F37" s="11">
        <f>IF($A37="","",SUMIFS(Ledger!$H$6:$H$605,Ledger!$F$6:$F$605,$A37,Ledger!$A$6:$A$605,"&gt;="&amp;F$4,Ledger!$A$6:$A$605,"&lt;"&amp;EDATE(F$4,1)))</f>
        <v/>
      </c>
      <c r="G37" s="11">
        <f>IF($A37="","",SUMIFS(Ledger!$H$6:$H$605,Ledger!$F$6:$F$605,$A37,Ledger!$A$6:$A$605,"&gt;="&amp;G$4,Ledger!$A$6:$A$605,"&lt;"&amp;EDATE(G$4,1)))</f>
        <v/>
      </c>
      <c r="H37" s="11">
        <f>IF($A37="","",SUMIFS(Ledger!$H$6:$H$605,Ledger!$F$6:$F$605,$A37,Ledger!$A$6:$A$605,"&gt;="&amp;H$4,Ledger!$A$6:$A$605,"&lt;"&amp;EDATE(H$4,1)))</f>
        <v/>
      </c>
      <c r="I37" s="11">
        <f>IF($A37="","",SUMIFS(Ledger!$H$6:$H$605,Ledger!$F$6:$F$605,$A37,Ledger!$A$6:$A$605,"&gt;="&amp;I$4,Ledger!$A$6:$A$605,"&lt;"&amp;EDATE(I$4,1)))</f>
        <v/>
      </c>
      <c r="J37" s="11">
        <f>IF($A37="","",SUMIFS(Ledger!$H$6:$H$605,Ledger!$F$6:$F$605,$A37,Ledger!$A$6:$A$605,"&gt;="&amp;J$4,Ledger!$A$6:$A$605,"&lt;"&amp;EDATE(J$4,1)))</f>
        <v/>
      </c>
      <c r="K37" s="11">
        <f>IF($A37="","",SUMIFS(Ledger!$H$6:$H$605,Ledger!$F$6:$F$605,$A37,Ledger!$A$6:$A$605,"&gt;="&amp;K$4,Ledger!$A$6:$A$605,"&lt;"&amp;EDATE(K$4,1)))</f>
        <v/>
      </c>
      <c r="L37" s="11">
        <f>IF($A37="","",SUMIFS(Ledger!$H$6:$H$605,Ledger!$F$6:$F$605,$A37,Ledger!$A$6:$A$605,"&gt;="&amp;L$4,Ledger!$A$6:$A$605,"&lt;"&amp;EDATE(L$4,1)))</f>
        <v/>
      </c>
      <c r="M37" s="11">
        <f>IF($A37="","",SUMIFS(Ledger!$H$6:$H$605,Ledger!$F$6:$F$605,$A37,Ledger!$A$6:$A$605,"&gt;="&amp;M$4,Ledger!$A$6:$A$605,"&lt;"&amp;EDATE(M$4,1)))</f>
        <v/>
      </c>
      <c r="N37" s="11">
        <f>IF($A37="","",SUM(B37:M37))</f>
        <v/>
      </c>
    </row>
    <row r="38">
      <c r="A38">
        <f>IF(Categories!B19="","",Categories!B19)</f>
        <v/>
      </c>
      <c r="B38" s="11">
        <f>IF($A38="","",SUMIFS(Ledger!$H$6:$H$605,Ledger!$F$6:$F$605,$A38,Ledger!$A$6:$A$605,"&gt;="&amp;B$4,Ledger!$A$6:$A$605,"&lt;"&amp;EDATE(B$4,1)))</f>
        <v/>
      </c>
      <c r="C38" s="11">
        <f>IF($A38="","",SUMIFS(Ledger!$H$6:$H$605,Ledger!$F$6:$F$605,$A38,Ledger!$A$6:$A$605,"&gt;="&amp;C$4,Ledger!$A$6:$A$605,"&lt;"&amp;EDATE(C$4,1)))</f>
        <v/>
      </c>
      <c r="D38" s="11">
        <f>IF($A38="","",SUMIFS(Ledger!$H$6:$H$605,Ledger!$F$6:$F$605,$A38,Ledger!$A$6:$A$605,"&gt;="&amp;D$4,Ledger!$A$6:$A$605,"&lt;"&amp;EDATE(D$4,1)))</f>
        <v/>
      </c>
      <c r="E38" s="11">
        <f>IF($A38="","",SUMIFS(Ledger!$H$6:$H$605,Ledger!$F$6:$F$605,$A38,Ledger!$A$6:$A$605,"&gt;="&amp;E$4,Ledger!$A$6:$A$605,"&lt;"&amp;EDATE(E$4,1)))</f>
        <v/>
      </c>
      <c r="F38" s="11">
        <f>IF($A38="","",SUMIFS(Ledger!$H$6:$H$605,Ledger!$F$6:$F$605,$A38,Ledger!$A$6:$A$605,"&gt;="&amp;F$4,Ledger!$A$6:$A$605,"&lt;"&amp;EDATE(F$4,1)))</f>
        <v/>
      </c>
      <c r="G38" s="11">
        <f>IF($A38="","",SUMIFS(Ledger!$H$6:$H$605,Ledger!$F$6:$F$605,$A38,Ledger!$A$6:$A$605,"&gt;="&amp;G$4,Ledger!$A$6:$A$605,"&lt;"&amp;EDATE(G$4,1)))</f>
        <v/>
      </c>
      <c r="H38" s="11">
        <f>IF($A38="","",SUMIFS(Ledger!$H$6:$H$605,Ledger!$F$6:$F$605,$A38,Ledger!$A$6:$A$605,"&gt;="&amp;H$4,Ledger!$A$6:$A$605,"&lt;"&amp;EDATE(H$4,1)))</f>
        <v/>
      </c>
      <c r="I38" s="11">
        <f>IF($A38="","",SUMIFS(Ledger!$H$6:$H$605,Ledger!$F$6:$F$605,$A38,Ledger!$A$6:$A$605,"&gt;="&amp;I$4,Ledger!$A$6:$A$605,"&lt;"&amp;EDATE(I$4,1)))</f>
        <v/>
      </c>
      <c r="J38" s="11">
        <f>IF($A38="","",SUMIFS(Ledger!$H$6:$H$605,Ledger!$F$6:$F$605,$A38,Ledger!$A$6:$A$605,"&gt;="&amp;J$4,Ledger!$A$6:$A$605,"&lt;"&amp;EDATE(J$4,1)))</f>
        <v/>
      </c>
      <c r="K38" s="11">
        <f>IF($A38="","",SUMIFS(Ledger!$H$6:$H$605,Ledger!$F$6:$F$605,$A38,Ledger!$A$6:$A$605,"&gt;="&amp;K$4,Ledger!$A$6:$A$605,"&lt;"&amp;EDATE(K$4,1)))</f>
        <v/>
      </c>
      <c r="L38" s="11">
        <f>IF($A38="","",SUMIFS(Ledger!$H$6:$H$605,Ledger!$F$6:$F$605,$A38,Ledger!$A$6:$A$605,"&gt;="&amp;L$4,Ledger!$A$6:$A$605,"&lt;"&amp;EDATE(L$4,1)))</f>
        <v/>
      </c>
      <c r="M38" s="11">
        <f>IF($A38="","",SUMIFS(Ledger!$H$6:$H$605,Ledger!$F$6:$F$605,$A38,Ledger!$A$6:$A$605,"&gt;="&amp;M$4,Ledger!$A$6:$A$605,"&lt;"&amp;EDATE(M$4,1)))</f>
        <v/>
      </c>
      <c r="N38" s="11">
        <f>IF($A38="","",SUM(B38:M38))</f>
        <v/>
      </c>
    </row>
    <row r="39">
      <c r="A39">
        <f>IF(Categories!B20="","",Categories!B20)</f>
        <v/>
      </c>
      <c r="B39" s="11">
        <f>IF($A39="","",SUMIFS(Ledger!$H$6:$H$605,Ledger!$F$6:$F$605,$A39,Ledger!$A$6:$A$605,"&gt;="&amp;B$4,Ledger!$A$6:$A$605,"&lt;"&amp;EDATE(B$4,1)))</f>
        <v/>
      </c>
      <c r="C39" s="11">
        <f>IF($A39="","",SUMIFS(Ledger!$H$6:$H$605,Ledger!$F$6:$F$605,$A39,Ledger!$A$6:$A$605,"&gt;="&amp;C$4,Ledger!$A$6:$A$605,"&lt;"&amp;EDATE(C$4,1)))</f>
        <v/>
      </c>
      <c r="D39" s="11">
        <f>IF($A39="","",SUMIFS(Ledger!$H$6:$H$605,Ledger!$F$6:$F$605,$A39,Ledger!$A$6:$A$605,"&gt;="&amp;D$4,Ledger!$A$6:$A$605,"&lt;"&amp;EDATE(D$4,1)))</f>
        <v/>
      </c>
      <c r="E39" s="11">
        <f>IF($A39="","",SUMIFS(Ledger!$H$6:$H$605,Ledger!$F$6:$F$605,$A39,Ledger!$A$6:$A$605,"&gt;="&amp;E$4,Ledger!$A$6:$A$605,"&lt;"&amp;EDATE(E$4,1)))</f>
        <v/>
      </c>
      <c r="F39" s="11">
        <f>IF($A39="","",SUMIFS(Ledger!$H$6:$H$605,Ledger!$F$6:$F$605,$A39,Ledger!$A$6:$A$605,"&gt;="&amp;F$4,Ledger!$A$6:$A$605,"&lt;"&amp;EDATE(F$4,1)))</f>
        <v/>
      </c>
      <c r="G39" s="11">
        <f>IF($A39="","",SUMIFS(Ledger!$H$6:$H$605,Ledger!$F$6:$F$605,$A39,Ledger!$A$6:$A$605,"&gt;="&amp;G$4,Ledger!$A$6:$A$605,"&lt;"&amp;EDATE(G$4,1)))</f>
        <v/>
      </c>
      <c r="H39" s="11">
        <f>IF($A39="","",SUMIFS(Ledger!$H$6:$H$605,Ledger!$F$6:$F$605,$A39,Ledger!$A$6:$A$605,"&gt;="&amp;H$4,Ledger!$A$6:$A$605,"&lt;"&amp;EDATE(H$4,1)))</f>
        <v/>
      </c>
      <c r="I39" s="11">
        <f>IF($A39="","",SUMIFS(Ledger!$H$6:$H$605,Ledger!$F$6:$F$605,$A39,Ledger!$A$6:$A$605,"&gt;="&amp;I$4,Ledger!$A$6:$A$605,"&lt;"&amp;EDATE(I$4,1)))</f>
        <v/>
      </c>
      <c r="J39" s="11">
        <f>IF($A39="","",SUMIFS(Ledger!$H$6:$H$605,Ledger!$F$6:$F$605,$A39,Ledger!$A$6:$A$605,"&gt;="&amp;J$4,Ledger!$A$6:$A$605,"&lt;"&amp;EDATE(J$4,1)))</f>
        <v/>
      </c>
      <c r="K39" s="11">
        <f>IF($A39="","",SUMIFS(Ledger!$H$6:$H$605,Ledger!$F$6:$F$605,$A39,Ledger!$A$6:$A$605,"&gt;="&amp;K$4,Ledger!$A$6:$A$605,"&lt;"&amp;EDATE(K$4,1)))</f>
        <v/>
      </c>
      <c r="L39" s="11">
        <f>IF($A39="","",SUMIFS(Ledger!$H$6:$H$605,Ledger!$F$6:$F$605,$A39,Ledger!$A$6:$A$605,"&gt;="&amp;L$4,Ledger!$A$6:$A$605,"&lt;"&amp;EDATE(L$4,1)))</f>
        <v/>
      </c>
      <c r="M39" s="11">
        <f>IF($A39="","",SUMIFS(Ledger!$H$6:$H$605,Ledger!$F$6:$F$605,$A39,Ledger!$A$6:$A$605,"&gt;="&amp;M$4,Ledger!$A$6:$A$605,"&lt;"&amp;EDATE(M$4,1)))</f>
        <v/>
      </c>
      <c r="N39" s="11">
        <f>IF($A39="","",SUM(B39:M39))</f>
        <v/>
      </c>
    </row>
    <row r="40">
      <c r="A40">
        <f>IF(Categories!B21="","",Categories!B21)</f>
        <v/>
      </c>
      <c r="B40" s="11">
        <f>IF($A40="","",SUMIFS(Ledger!$H$6:$H$605,Ledger!$F$6:$F$605,$A40,Ledger!$A$6:$A$605,"&gt;="&amp;B$4,Ledger!$A$6:$A$605,"&lt;"&amp;EDATE(B$4,1)))</f>
        <v/>
      </c>
      <c r="C40" s="11">
        <f>IF($A40="","",SUMIFS(Ledger!$H$6:$H$605,Ledger!$F$6:$F$605,$A40,Ledger!$A$6:$A$605,"&gt;="&amp;C$4,Ledger!$A$6:$A$605,"&lt;"&amp;EDATE(C$4,1)))</f>
        <v/>
      </c>
      <c r="D40" s="11">
        <f>IF($A40="","",SUMIFS(Ledger!$H$6:$H$605,Ledger!$F$6:$F$605,$A40,Ledger!$A$6:$A$605,"&gt;="&amp;D$4,Ledger!$A$6:$A$605,"&lt;"&amp;EDATE(D$4,1)))</f>
        <v/>
      </c>
      <c r="E40" s="11">
        <f>IF($A40="","",SUMIFS(Ledger!$H$6:$H$605,Ledger!$F$6:$F$605,$A40,Ledger!$A$6:$A$605,"&gt;="&amp;E$4,Ledger!$A$6:$A$605,"&lt;"&amp;EDATE(E$4,1)))</f>
        <v/>
      </c>
      <c r="F40" s="11">
        <f>IF($A40="","",SUMIFS(Ledger!$H$6:$H$605,Ledger!$F$6:$F$605,$A40,Ledger!$A$6:$A$605,"&gt;="&amp;F$4,Ledger!$A$6:$A$605,"&lt;"&amp;EDATE(F$4,1)))</f>
        <v/>
      </c>
      <c r="G40" s="11">
        <f>IF($A40="","",SUMIFS(Ledger!$H$6:$H$605,Ledger!$F$6:$F$605,$A40,Ledger!$A$6:$A$605,"&gt;="&amp;G$4,Ledger!$A$6:$A$605,"&lt;"&amp;EDATE(G$4,1)))</f>
        <v/>
      </c>
      <c r="H40" s="11">
        <f>IF($A40="","",SUMIFS(Ledger!$H$6:$H$605,Ledger!$F$6:$F$605,$A40,Ledger!$A$6:$A$605,"&gt;="&amp;H$4,Ledger!$A$6:$A$605,"&lt;"&amp;EDATE(H$4,1)))</f>
        <v/>
      </c>
      <c r="I40" s="11">
        <f>IF($A40="","",SUMIFS(Ledger!$H$6:$H$605,Ledger!$F$6:$F$605,$A40,Ledger!$A$6:$A$605,"&gt;="&amp;I$4,Ledger!$A$6:$A$605,"&lt;"&amp;EDATE(I$4,1)))</f>
        <v/>
      </c>
      <c r="J40" s="11">
        <f>IF($A40="","",SUMIFS(Ledger!$H$6:$H$605,Ledger!$F$6:$F$605,$A40,Ledger!$A$6:$A$605,"&gt;="&amp;J$4,Ledger!$A$6:$A$605,"&lt;"&amp;EDATE(J$4,1)))</f>
        <v/>
      </c>
      <c r="K40" s="11">
        <f>IF($A40="","",SUMIFS(Ledger!$H$6:$H$605,Ledger!$F$6:$F$605,$A40,Ledger!$A$6:$A$605,"&gt;="&amp;K$4,Ledger!$A$6:$A$605,"&lt;"&amp;EDATE(K$4,1)))</f>
        <v/>
      </c>
      <c r="L40" s="11">
        <f>IF($A40="","",SUMIFS(Ledger!$H$6:$H$605,Ledger!$F$6:$F$605,$A40,Ledger!$A$6:$A$605,"&gt;="&amp;L$4,Ledger!$A$6:$A$605,"&lt;"&amp;EDATE(L$4,1)))</f>
        <v/>
      </c>
      <c r="M40" s="11">
        <f>IF($A40="","",SUMIFS(Ledger!$H$6:$H$605,Ledger!$F$6:$F$605,$A40,Ledger!$A$6:$A$605,"&gt;="&amp;M$4,Ledger!$A$6:$A$605,"&lt;"&amp;EDATE(M$4,1)))</f>
        <v/>
      </c>
      <c r="N40" s="11">
        <f>IF($A40="","",SUM(B40:M40))</f>
        <v/>
      </c>
    </row>
    <row r="41">
      <c r="A41">
        <f>IF(Categories!B22="","",Categories!B22)</f>
        <v/>
      </c>
      <c r="B41" s="11">
        <f>IF($A41="","",SUMIFS(Ledger!$H$6:$H$605,Ledger!$F$6:$F$605,$A41,Ledger!$A$6:$A$605,"&gt;="&amp;B$4,Ledger!$A$6:$A$605,"&lt;"&amp;EDATE(B$4,1)))</f>
        <v/>
      </c>
      <c r="C41" s="11">
        <f>IF($A41="","",SUMIFS(Ledger!$H$6:$H$605,Ledger!$F$6:$F$605,$A41,Ledger!$A$6:$A$605,"&gt;="&amp;C$4,Ledger!$A$6:$A$605,"&lt;"&amp;EDATE(C$4,1)))</f>
        <v/>
      </c>
      <c r="D41" s="11">
        <f>IF($A41="","",SUMIFS(Ledger!$H$6:$H$605,Ledger!$F$6:$F$605,$A41,Ledger!$A$6:$A$605,"&gt;="&amp;D$4,Ledger!$A$6:$A$605,"&lt;"&amp;EDATE(D$4,1)))</f>
        <v/>
      </c>
      <c r="E41" s="11">
        <f>IF($A41="","",SUMIFS(Ledger!$H$6:$H$605,Ledger!$F$6:$F$605,$A41,Ledger!$A$6:$A$605,"&gt;="&amp;E$4,Ledger!$A$6:$A$605,"&lt;"&amp;EDATE(E$4,1)))</f>
        <v/>
      </c>
      <c r="F41" s="11">
        <f>IF($A41="","",SUMIFS(Ledger!$H$6:$H$605,Ledger!$F$6:$F$605,$A41,Ledger!$A$6:$A$605,"&gt;="&amp;F$4,Ledger!$A$6:$A$605,"&lt;"&amp;EDATE(F$4,1)))</f>
        <v/>
      </c>
      <c r="G41" s="11">
        <f>IF($A41="","",SUMIFS(Ledger!$H$6:$H$605,Ledger!$F$6:$F$605,$A41,Ledger!$A$6:$A$605,"&gt;="&amp;G$4,Ledger!$A$6:$A$605,"&lt;"&amp;EDATE(G$4,1)))</f>
        <v/>
      </c>
      <c r="H41" s="11">
        <f>IF($A41="","",SUMIFS(Ledger!$H$6:$H$605,Ledger!$F$6:$F$605,$A41,Ledger!$A$6:$A$605,"&gt;="&amp;H$4,Ledger!$A$6:$A$605,"&lt;"&amp;EDATE(H$4,1)))</f>
        <v/>
      </c>
      <c r="I41" s="11">
        <f>IF($A41="","",SUMIFS(Ledger!$H$6:$H$605,Ledger!$F$6:$F$605,$A41,Ledger!$A$6:$A$605,"&gt;="&amp;I$4,Ledger!$A$6:$A$605,"&lt;"&amp;EDATE(I$4,1)))</f>
        <v/>
      </c>
      <c r="J41" s="11">
        <f>IF($A41="","",SUMIFS(Ledger!$H$6:$H$605,Ledger!$F$6:$F$605,$A41,Ledger!$A$6:$A$605,"&gt;="&amp;J$4,Ledger!$A$6:$A$605,"&lt;"&amp;EDATE(J$4,1)))</f>
        <v/>
      </c>
      <c r="K41" s="11">
        <f>IF($A41="","",SUMIFS(Ledger!$H$6:$H$605,Ledger!$F$6:$F$605,$A41,Ledger!$A$6:$A$605,"&gt;="&amp;K$4,Ledger!$A$6:$A$605,"&lt;"&amp;EDATE(K$4,1)))</f>
        <v/>
      </c>
      <c r="L41" s="11">
        <f>IF($A41="","",SUMIFS(Ledger!$H$6:$H$605,Ledger!$F$6:$F$605,$A41,Ledger!$A$6:$A$605,"&gt;="&amp;L$4,Ledger!$A$6:$A$605,"&lt;"&amp;EDATE(L$4,1)))</f>
        <v/>
      </c>
      <c r="M41" s="11">
        <f>IF($A41="","",SUMIFS(Ledger!$H$6:$H$605,Ledger!$F$6:$F$605,$A41,Ledger!$A$6:$A$605,"&gt;="&amp;M$4,Ledger!$A$6:$A$605,"&lt;"&amp;EDATE(M$4,1)))</f>
        <v/>
      </c>
      <c r="N41" s="11">
        <f>IF($A41="","",SUM(B41:M41))</f>
        <v/>
      </c>
    </row>
    <row r="42">
      <c r="A42">
        <f>IF(Categories!B23="","",Categories!B23)</f>
        <v/>
      </c>
      <c r="B42" s="11">
        <f>IF($A42="","",SUMIFS(Ledger!$H$6:$H$605,Ledger!$F$6:$F$605,$A42,Ledger!$A$6:$A$605,"&gt;="&amp;B$4,Ledger!$A$6:$A$605,"&lt;"&amp;EDATE(B$4,1)))</f>
        <v/>
      </c>
      <c r="C42" s="11">
        <f>IF($A42="","",SUMIFS(Ledger!$H$6:$H$605,Ledger!$F$6:$F$605,$A42,Ledger!$A$6:$A$605,"&gt;="&amp;C$4,Ledger!$A$6:$A$605,"&lt;"&amp;EDATE(C$4,1)))</f>
        <v/>
      </c>
      <c r="D42" s="11">
        <f>IF($A42="","",SUMIFS(Ledger!$H$6:$H$605,Ledger!$F$6:$F$605,$A42,Ledger!$A$6:$A$605,"&gt;="&amp;D$4,Ledger!$A$6:$A$605,"&lt;"&amp;EDATE(D$4,1)))</f>
        <v/>
      </c>
      <c r="E42" s="11">
        <f>IF($A42="","",SUMIFS(Ledger!$H$6:$H$605,Ledger!$F$6:$F$605,$A42,Ledger!$A$6:$A$605,"&gt;="&amp;E$4,Ledger!$A$6:$A$605,"&lt;"&amp;EDATE(E$4,1)))</f>
        <v/>
      </c>
      <c r="F42" s="11">
        <f>IF($A42="","",SUMIFS(Ledger!$H$6:$H$605,Ledger!$F$6:$F$605,$A42,Ledger!$A$6:$A$605,"&gt;="&amp;F$4,Ledger!$A$6:$A$605,"&lt;"&amp;EDATE(F$4,1)))</f>
        <v/>
      </c>
      <c r="G42" s="11">
        <f>IF($A42="","",SUMIFS(Ledger!$H$6:$H$605,Ledger!$F$6:$F$605,$A42,Ledger!$A$6:$A$605,"&gt;="&amp;G$4,Ledger!$A$6:$A$605,"&lt;"&amp;EDATE(G$4,1)))</f>
        <v/>
      </c>
      <c r="H42" s="11">
        <f>IF($A42="","",SUMIFS(Ledger!$H$6:$H$605,Ledger!$F$6:$F$605,$A42,Ledger!$A$6:$A$605,"&gt;="&amp;H$4,Ledger!$A$6:$A$605,"&lt;"&amp;EDATE(H$4,1)))</f>
        <v/>
      </c>
      <c r="I42" s="11">
        <f>IF($A42="","",SUMIFS(Ledger!$H$6:$H$605,Ledger!$F$6:$F$605,$A42,Ledger!$A$6:$A$605,"&gt;="&amp;I$4,Ledger!$A$6:$A$605,"&lt;"&amp;EDATE(I$4,1)))</f>
        <v/>
      </c>
      <c r="J42" s="11">
        <f>IF($A42="","",SUMIFS(Ledger!$H$6:$H$605,Ledger!$F$6:$F$605,$A42,Ledger!$A$6:$A$605,"&gt;="&amp;J$4,Ledger!$A$6:$A$605,"&lt;"&amp;EDATE(J$4,1)))</f>
        <v/>
      </c>
      <c r="K42" s="11">
        <f>IF($A42="","",SUMIFS(Ledger!$H$6:$H$605,Ledger!$F$6:$F$605,$A42,Ledger!$A$6:$A$605,"&gt;="&amp;K$4,Ledger!$A$6:$A$605,"&lt;"&amp;EDATE(K$4,1)))</f>
        <v/>
      </c>
      <c r="L42" s="11">
        <f>IF($A42="","",SUMIFS(Ledger!$H$6:$H$605,Ledger!$F$6:$F$605,$A42,Ledger!$A$6:$A$605,"&gt;="&amp;L$4,Ledger!$A$6:$A$605,"&lt;"&amp;EDATE(L$4,1)))</f>
        <v/>
      </c>
      <c r="M42" s="11">
        <f>IF($A42="","",SUMIFS(Ledger!$H$6:$H$605,Ledger!$F$6:$F$605,$A42,Ledger!$A$6:$A$605,"&gt;="&amp;M$4,Ledger!$A$6:$A$605,"&lt;"&amp;EDATE(M$4,1)))</f>
        <v/>
      </c>
      <c r="N42" s="11">
        <f>IF($A42="","",SUM(B42:M42))</f>
        <v/>
      </c>
    </row>
    <row r="43">
      <c r="A43" s="3" t="inlineStr">
        <is>
          <t>Total expenditure</t>
        </is>
      </c>
      <c r="B43" s="19">
        <f>SUM(B24:B42)</f>
        <v/>
      </c>
      <c r="C43" s="19">
        <f>SUM(C24:C42)</f>
        <v/>
      </c>
      <c r="D43" s="19">
        <f>SUM(D24:D42)</f>
        <v/>
      </c>
      <c r="E43" s="19">
        <f>SUM(E24:E42)</f>
        <v/>
      </c>
      <c r="F43" s="19">
        <f>SUM(F24:F42)</f>
        <v/>
      </c>
      <c r="G43" s="19">
        <f>SUM(G24:G42)</f>
        <v/>
      </c>
      <c r="H43" s="19">
        <f>SUM(H24:H42)</f>
        <v/>
      </c>
      <c r="I43" s="19">
        <f>SUM(I24:I42)</f>
        <v/>
      </c>
      <c r="J43" s="19">
        <f>SUM(J24:J42)</f>
        <v/>
      </c>
      <c r="K43" s="19">
        <f>SUM(K24:K42)</f>
        <v/>
      </c>
      <c r="L43" s="19">
        <f>SUM(L24:L42)</f>
        <v/>
      </c>
      <c r="M43" s="19">
        <f>SUM(M24:M42)</f>
        <v/>
      </c>
      <c r="N43" s="19">
        <f>SUM(N24:N42)</f>
        <v/>
      </c>
    </row>
    <row r="45">
      <c r="A45" s="3" t="inlineStr">
        <is>
          <t>Surplus or (deficit)</t>
        </is>
      </c>
      <c r="B45" s="20">
        <f>B21-B43</f>
        <v/>
      </c>
      <c r="C45" s="20">
        <f>C21-C43</f>
        <v/>
      </c>
      <c r="D45" s="20">
        <f>D21-D43</f>
        <v/>
      </c>
      <c r="E45" s="20">
        <f>E21-E43</f>
        <v/>
      </c>
      <c r="F45" s="20">
        <f>F21-F43</f>
        <v/>
      </c>
      <c r="G45" s="20">
        <f>G21-G43</f>
        <v/>
      </c>
      <c r="H45" s="20">
        <f>H21-H43</f>
        <v/>
      </c>
      <c r="I45" s="20">
        <f>I21-I43</f>
        <v/>
      </c>
      <c r="J45" s="20">
        <f>J21-J43</f>
        <v/>
      </c>
      <c r="K45" s="20">
        <f>K21-K43</f>
        <v/>
      </c>
      <c r="L45" s="20">
        <f>L21-L43</f>
        <v/>
      </c>
      <c r="M45" s="20">
        <f>M21-M43</f>
        <v/>
      </c>
      <c r="N45" s="20">
        <f>N21-N43</f>
        <v/>
      </c>
    </row>
    <row r="47">
      <c r="A47" s="2" t="inlineStr">
        <is>
          <t>Check: ledger amounts with no category</t>
        </is>
      </c>
      <c r="N47" s="11">
        <f>SUMIFS(Ledger!$G$6:$G$605,Ledger!$F$6:$F$605,"")+SUMIFS(Ledger!$H$6:$H$605,Ledger!$F$6:$F$605,"")</f>
        <v/>
      </c>
    </row>
    <row r="48">
      <c r="A48" s="2" t="inlineStr">
        <is>
          <t>Check: ledger amounts dated outside this year</t>
        </is>
      </c>
      <c r="N48" s="11">
        <f>SUMIFS(Ledger!$G$6:$G$605,Ledger!$A$6:$A$605,"&lt;"&amp;YearStart)+SUMIFS(Ledger!$H$6:$H$605,Ledger!$A$6:$A$605,"&lt;"&amp;YearStart)+SUMIFS(Ledger!$G$6:$G$605,Ledger!$A$6:$A$605,"&gt;="&amp;EDATE(YearStart,12))+SUMIFS(Ledger!$H$6:$H$605,Ledger!$A$6:$A$605,"&gt;="&amp;EDATE(YearStart,12))</f>
        <v/>
      </c>
    </row>
    <row r="49">
      <c r="A49" s="2" t="inlineStr">
        <is>
          <t>Both checks should be £0.00. If not, find the row on the Ledger and fix its category or date.</t>
        </is>
      </c>
    </row>
    <row r="51">
      <c r="A51" s="2" t="inlineStr">
        <is>
          <t>Free template from dyno-app.com/club-admin. Use and adapt it freely.</t>
        </is>
      </c>
    </row>
  </sheetData>
  <conditionalFormatting sqref="N47">
    <cfRule type="cellIs" priority="1" operator="notEqual" dxfId="0">
      <formula>0</formula>
    </cfRule>
  </conditionalFormatting>
  <conditionalFormatting sqref="N48">
    <cfRule type="cellIs" priority="2" operator="notEqual" dxfId="0">
      <formula>0</formula>
    </cfRule>
  </conditionalFormatting>
  <pageMargins left="0.75" right="0.75" top="1" bottom="1" header="0.5" footer="0.5"/>
  <pageSetup orientation="landscape" fitToHeight="0" fitToWidth="1"/>
  <headerFooter>
    <oddHeader/>
    <oddFooter>&amp;C&amp;8 Free template from dyno-app.com/club-admin. Use and adapt it freely.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50" customWidth="1" min="3" max="3"/>
  </cols>
  <sheetData>
    <row r="1">
      <c r="A1" s="1" t="inlineStr">
        <is>
          <t>Bank reconciliation</t>
        </is>
      </c>
    </row>
    <row r="2">
      <c r="A2" s="2" t="inlineStr">
        <is>
          <t>Do this every time a statement arrives. Tick matching ledger rows with Y first.</t>
        </is>
      </c>
    </row>
    <row r="4">
      <c r="A4" s="21" t="inlineStr">
        <is>
          <t>Statement date</t>
        </is>
      </c>
      <c r="B4" s="5" t="n"/>
      <c r="C4" s="2" t="inlineStr">
        <is>
          <t>The date of the last line on the statement.</t>
        </is>
      </c>
    </row>
    <row r="5">
      <c r="A5" s="21" t="inlineStr">
        <is>
          <t>Closing balance on the statement</t>
        </is>
      </c>
      <c r="B5" s="6" t="n">
        <v>0</v>
      </c>
      <c r="C5" s="2" t="inlineStr">
        <is>
          <t>Copy it exactly, including any overdraft as a minus.</t>
        </is>
      </c>
    </row>
    <row r="6">
      <c r="A6" s="21" t="inlineStr">
        <is>
          <t>Add: money paid in, in the ledger but not yet on the statement</t>
        </is>
      </c>
      <c r="B6" s="11">
        <f>SUMIFS(Ledger!$G$6:$G$605,Ledger!$E$6:$E$605,"Bank",Ledger!$K$6:$K$605,"&lt;&gt;Y",Ledger!$A$6:$A$605,"&lt;="&amp;B4)</f>
        <v/>
      </c>
      <c r="C6" s="2" t="inlineStr">
        <is>
          <t>Ledger bank income up to the statement date, not ticked Y.</t>
        </is>
      </c>
    </row>
    <row r="7">
      <c r="A7" s="21" t="inlineStr">
        <is>
          <t>Less: payments out, in the ledger but not yet on the statement</t>
        </is>
      </c>
      <c r="B7" s="11">
        <f>SUMIFS(Ledger!$H$6:$H$605,Ledger!$E$6:$E$605,"Bank",Ledger!$K$6:$K$605,"&lt;&gt;Y",Ledger!$A$6:$A$605,"&lt;="&amp;B4)</f>
        <v/>
      </c>
      <c r="C7" s="2" t="inlineStr">
        <is>
          <t>Ledger bank payments up to the statement date, not ticked Y (for example cheques not yet cashed).</t>
        </is>
      </c>
    </row>
    <row r="8">
      <c r="A8" s="3" t="inlineStr">
        <is>
          <t>Adjusted statement balance</t>
        </is>
      </c>
      <c r="B8" s="11">
        <f>B5+B6-B7</f>
        <v/>
      </c>
      <c r="C8" s="2" t="inlineStr"/>
    </row>
    <row r="9">
      <c r="A9" s="21" t="inlineStr">
        <is>
          <t>Bank balance per the ledger at the statement date</t>
        </is>
      </c>
      <c r="B9" s="11">
        <f>OpeningBank+SUMIFS(Ledger!$G$6:$G$605,Ledger!$E$6:$E$605,"Bank",Ledger!$A$6:$A$605,"&lt;="&amp;B4)-SUMIFS(Ledger!$H$6:$H$605,Ledger!$E$6:$E$605,"Bank",Ledger!$A$6:$A$605,"&lt;="&amp;B4)</f>
        <v/>
      </c>
      <c r="C9" s="2" t="inlineStr"/>
    </row>
    <row r="10">
      <c r="A10" s="3" t="inlineStr">
        <is>
          <t>Difference</t>
        </is>
      </c>
      <c r="B10" s="11">
        <f>ROUND(B8-B9,2)</f>
        <v/>
      </c>
      <c r="C10" s="2" t="inlineStr">
        <is>
          <t>Should be £0.00.</t>
        </is>
      </c>
    </row>
    <row r="11">
      <c r="A11" s="3" t="inlineStr">
        <is>
          <t>Result</t>
        </is>
      </c>
      <c r="B11">
        <f>IF(B4="","Enter the statement date",IF(B10=0,"Reconciled","Difference to find"))</f>
        <v/>
      </c>
      <c r="C11" s="2" t="inlineStr"/>
    </row>
    <row r="14">
      <c r="A14" s="3" t="inlineStr">
        <is>
          <t>If there is a difference</t>
        </is>
      </c>
    </row>
    <row r="15">
      <c r="A15" s="21" t="inlineStr">
        <is>
          <t>Look for bank charges, interest or card payouts on the statement that are not in the ledger yet, and add them.</t>
        </is>
      </c>
    </row>
    <row r="16">
      <c r="A16" s="21" t="inlineStr">
        <is>
          <t>Check for a row entered as Cash that should be Bank, or the other way round.</t>
        </is>
      </c>
    </row>
    <row r="17">
      <c r="A17" s="21" t="inlineStr">
        <is>
          <t>Check for transposed digits: a difference that divides exactly by 9 often means two digits were swapped.</t>
        </is>
      </c>
    </row>
    <row r="18">
      <c r="A18" s="21" t="inlineStr">
        <is>
          <t>Check the opening bank balance on the Start here sheet matches the statement.</t>
        </is>
      </c>
    </row>
    <row r="19">
      <c r="A19" s="21" t="inlineStr"/>
    </row>
    <row r="20">
      <c r="A20" s="21" t="inlineStr">
        <is>
          <t>Signed off by (treasurer)</t>
        </is>
      </c>
      <c r="B20" s="4" t="n"/>
      <c r="C20" s="22" t="n"/>
    </row>
    <row r="21">
      <c r="A21" s="21" t="inlineStr">
        <is>
          <t>Checked by (second committee member)</t>
        </is>
      </c>
      <c r="B21" s="4" t="n"/>
      <c r="C21" s="22" t="n"/>
    </row>
    <row r="22">
      <c r="A22" s="21" t="inlineStr">
        <is>
          <t>Date</t>
        </is>
      </c>
      <c r="B22" s="4" t="n"/>
      <c r="C22" s="22" t="n"/>
    </row>
    <row r="24">
      <c r="A24" s="2" t="inlineStr">
        <is>
          <t>Free template from dyno-app.com/club-admin. Use and adapt it freely.</t>
        </is>
      </c>
    </row>
  </sheetData>
  <mergeCells count="3">
    <mergeCell ref="B22:C22"/>
    <mergeCell ref="B21:C21"/>
    <mergeCell ref="B20:C20"/>
  </mergeCells>
  <conditionalFormatting sqref="B11">
    <cfRule type="expression" priority="1" dxfId="1">
      <formula>B11="Reconciled"</formula>
    </cfRule>
    <cfRule type="expression" priority="2" dxfId="0">
      <formula>B11="Difference to find"</formula>
    </cfRule>
  </conditionalFormatting>
  <pageMargins left="0.75" right="0.75" top="1" bottom="1" header="0.5" footer="0.5"/>
  <pageSetup orientation="landscape" fitToHeight="0" fitToWidth="1"/>
  <headerFooter>
    <oddHeader/>
    <oddFooter>&amp;C&amp;8 Free template from dyno-app.com/club-admin. Use and adapt it freely.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</cols>
  <sheetData>
    <row r="1">
      <c r="A1" s="1" t="inlineStr">
        <is>
          <t>Year-end summary</t>
        </is>
      </c>
    </row>
    <row r="2">
      <c r="A2" s="2" t="inlineStr">
        <is>
          <t>Income and expenditure for the year and the balances at the end. For the treasurer's report.</t>
        </is>
      </c>
    </row>
    <row r="3">
      <c r="A3" s="3">
        <f>"Year from "&amp;TEXT(YearStart,"d mmmm yyyy")&amp;" to "&amp;TEXT(EDATE(YearStart,12)-1,"d mmmm yyyy")</f>
        <v/>
      </c>
    </row>
    <row r="5">
      <c r="A5" s="9" t="inlineStr"/>
      <c r="B5" s="9" t="inlineStr">
        <is>
          <t>This year</t>
        </is>
      </c>
      <c r="C5" s="23" t="inlineStr">
        <is>
          <t>Last year</t>
        </is>
      </c>
    </row>
    <row r="6">
      <c r="A6" s="17" t="inlineStr">
        <is>
          <t>Income</t>
        </is>
      </c>
      <c r="B6" s="18" t="n"/>
      <c r="C6" s="18" t="n"/>
    </row>
    <row r="7">
      <c r="A7">
        <f>'Monthly summary'!A6</f>
        <v/>
      </c>
      <c r="B7" s="11">
        <f>IF(A7="","",'Monthly summary'!N6)</f>
        <v/>
      </c>
      <c r="C7" s="6" t="n"/>
    </row>
    <row r="8">
      <c r="A8">
        <f>'Monthly summary'!A7</f>
        <v/>
      </c>
      <c r="B8" s="11">
        <f>IF(A8="","",'Monthly summary'!N7)</f>
        <v/>
      </c>
      <c r="C8" s="6" t="n"/>
    </row>
    <row r="9">
      <c r="A9">
        <f>'Monthly summary'!A8</f>
        <v/>
      </c>
      <c r="B9" s="11">
        <f>IF(A9="","",'Monthly summary'!N8)</f>
        <v/>
      </c>
      <c r="C9" s="6" t="n"/>
    </row>
    <row r="10">
      <c r="A10">
        <f>'Monthly summary'!A9</f>
        <v/>
      </c>
      <c r="B10" s="11">
        <f>IF(A10="","",'Monthly summary'!N9)</f>
        <v/>
      </c>
      <c r="C10" s="6" t="n"/>
    </row>
    <row r="11">
      <c r="A11">
        <f>'Monthly summary'!A10</f>
        <v/>
      </c>
      <c r="B11" s="11">
        <f>IF(A11="","",'Monthly summary'!N10)</f>
        <v/>
      </c>
      <c r="C11" s="6" t="n"/>
    </row>
    <row r="12">
      <c r="A12">
        <f>'Monthly summary'!A11</f>
        <v/>
      </c>
      <c r="B12" s="11">
        <f>IF(A12="","",'Monthly summary'!N11)</f>
        <v/>
      </c>
      <c r="C12" s="6" t="n"/>
    </row>
    <row r="13">
      <c r="A13">
        <f>'Monthly summary'!A12</f>
        <v/>
      </c>
      <c r="B13" s="11">
        <f>IF(A13="","",'Monthly summary'!N12)</f>
        <v/>
      </c>
      <c r="C13" s="6" t="n"/>
    </row>
    <row r="14">
      <c r="A14">
        <f>'Monthly summary'!A13</f>
        <v/>
      </c>
      <c r="B14" s="11">
        <f>IF(A14="","",'Monthly summary'!N13)</f>
        <v/>
      </c>
      <c r="C14" s="6" t="n"/>
    </row>
    <row r="15">
      <c r="A15">
        <f>'Monthly summary'!A14</f>
        <v/>
      </c>
      <c r="B15" s="11">
        <f>IF(A15="","",'Monthly summary'!N14)</f>
        <v/>
      </c>
      <c r="C15" s="6" t="n"/>
    </row>
    <row r="16">
      <c r="A16">
        <f>'Monthly summary'!A15</f>
        <v/>
      </c>
      <c r="B16" s="11">
        <f>IF(A16="","",'Monthly summary'!N15)</f>
        <v/>
      </c>
      <c r="C16" s="6" t="n"/>
    </row>
    <row r="17">
      <c r="A17">
        <f>'Monthly summary'!A16</f>
        <v/>
      </c>
      <c r="B17" s="11">
        <f>IF(A17="","",'Monthly summary'!N16)</f>
        <v/>
      </c>
      <c r="C17" s="6" t="n"/>
    </row>
    <row r="18">
      <c r="A18">
        <f>'Monthly summary'!A17</f>
        <v/>
      </c>
      <c r="B18" s="11">
        <f>IF(A18="","",'Monthly summary'!N17)</f>
        <v/>
      </c>
      <c r="C18" s="6" t="n"/>
    </row>
    <row r="19">
      <c r="A19">
        <f>'Monthly summary'!A18</f>
        <v/>
      </c>
      <c r="B19" s="11">
        <f>IF(A19="","",'Monthly summary'!N18)</f>
        <v/>
      </c>
      <c r="C19" s="6" t="n"/>
    </row>
    <row r="20">
      <c r="A20">
        <f>'Monthly summary'!A19</f>
        <v/>
      </c>
      <c r="B20" s="11">
        <f>IF(A20="","",'Monthly summary'!N19)</f>
        <v/>
      </c>
      <c r="C20" s="6" t="n"/>
    </row>
    <row r="21">
      <c r="A21">
        <f>'Monthly summary'!A20</f>
        <v/>
      </c>
      <c r="B21" s="11">
        <f>IF(A21="","",'Monthly summary'!N20)</f>
        <v/>
      </c>
      <c r="C21" s="6" t="n"/>
    </row>
    <row r="22">
      <c r="A22" s="3" t="inlineStr">
        <is>
          <t>Total income</t>
        </is>
      </c>
      <c r="B22" s="19">
        <f>SUM(B7:B21)</f>
        <v/>
      </c>
      <c r="C22" s="19">
        <f>SUM(C7:C21)</f>
        <v/>
      </c>
    </row>
    <row r="24">
      <c r="A24" s="17" t="inlineStr">
        <is>
          <t>Expenditure</t>
        </is>
      </c>
      <c r="B24" s="18" t="n"/>
      <c r="C24" s="18" t="n"/>
    </row>
    <row r="25">
      <c r="A25">
        <f>'Monthly summary'!A24</f>
        <v/>
      </c>
      <c r="B25" s="11">
        <f>IF(A25="","",'Monthly summary'!N24)</f>
        <v/>
      </c>
      <c r="C25" s="6" t="n"/>
    </row>
    <row r="26">
      <c r="A26">
        <f>'Monthly summary'!A25</f>
        <v/>
      </c>
      <c r="B26" s="11">
        <f>IF(A26="","",'Monthly summary'!N25)</f>
        <v/>
      </c>
      <c r="C26" s="6" t="n"/>
    </row>
    <row r="27">
      <c r="A27">
        <f>'Monthly summary'!A26</f>
        <v/>
      </c>
      <c r="B27" s="11">
        <f>IF(A27="","",'Monthly summary'!N26)</f>
        <v/>
      </c>
      <c r="C27" s="6" t="n"/>
    </row>
    <row r="28">
      <c r="A28">
        <f>'Monthly summary'!A27</f>
        <v/>
      </c>
      <c r="B28" s="11">
        <f>IF(A28="","",'Monthly summary'!N27)</f>
        <v/>
      </c>
      <c r="C28" s="6" t="n"/>
    </row>
    <row r="29">
      <c r="A29">
        <f>'Monthly summary'!A28</f>
        <v/>
      </c>
      <c r="B29" s="11">
        <f>IF(A29="","",'Monthly summary'!N28)</f>
        <v/>
      </c>
      <c r="C29" s="6" t="n"/>
    </row>
    <row r="30">
      <c r="A30">
        <f>'Monthly summary'!A29</f>
        <v/>
      </c>
      <c r="B30" s="11">
        <f>IF(A30="","",'Monthly summary'!N29)</f>
        <v/>
      </c>
      <c r="C30" s="6" t="n"/>
    </row>
    <row r="31">
      <c r="A31">
        <f>'Monthly summary'!A30</f>
        <v/>
      </c>
      <c r="B31" s="11">
        <f>IF(A31="","",'Monthly summary'!N30)</f>
        <v/>
      </c>
      <c r="C31" s="6" t="n"/>
    </row>
    <row r="32">
      <c r="A32">
        <f>'Monthly summary'!A31</f>
        <v/>
      </c>
      <c r="B32" s="11">
        <f>IF(A32="","",'Monthly summary'!N31)</f>
        <v/>
      </c>
      <c r="C32" s="6" t="n"/>
    </row>
    <row r="33">
      <c r="A33">
        <f>'Monthly summary'!A32</f>
        <v/>
      </c>
      <c r="B33" s="11">
        <f>IF(A33="","",'Monthly summary'!N32)</f>
        <v/>
      </c>
      <c r="C33" s="6" t="n"/>
    </row>
    <row r="34">
      <c r="A34">
        <f>'Monthly summary'!A33</f>
        <v/>
      </c>
      <c r="B34" s="11">
        <f>IF(A34="","",'Monthly summary'!N33)</f>
        <v/>
      </c>
      <c r="C34" s="6" t="n"/>
    </row>
    <row r="35">
      <c r="A35">
        <f>'Monthly summary'!A34</f>
        <v/>
      </c>
      <c r="B35" s="11">
        <f>IF(A35="","",'Monthly summary'!N34)</f>
        <v/>
      </c>
      <c r="C35" s="6" t="n"/>
    </row>
    <row r="36">
      <c r="A36">
        <f>'Monthly summary'!A35</f>
        <v/>
      </c>
      <c r="B36" s="11">
        <f>IF(A36="","",'Monthly summary'!N35)</f>
        <v/>
      </c>
      <c r="C36" s="6" t="n"/>
    </row>
    <row r="37">
      <c r="A37">
        <f>'Monthly summary'!A36</f>
        <v/>
      </c>
      <c r="B37" s="11">
        <f>IF(A37="","",'Monthly summary'!N36)</f>
        <v/>
      </c>
      <c r="C37" s="6" t="n"/>
    </row>
    <row r="38">
      <c r="A38">
        <f>'Monthly summary'!A37</f>
        <v/>
      </c>
      <c r="B38" s="11">
        <f>IF(A38="","",'Monthly summary'!N37)</f>
        <v/>
      </c>
      <c r="C38" s="6" t="n"/>
    </row>
    <row r="39">
      <c r="A39">
        <f>'Monthly summary'!A38</f>
        <v/>
      </c>
      <c r="B39" s="11">
        <f>IF(A39="","",'Monthly summary'!N38)</f>
        <v/>
      </c>
      <c r="C39" s="6" t="n"/>
    </row>
    <row r="40">
      <c r="A40">
        <f>'Monthly summary'!A39</f>
        <v/>
      </c>
      <c r="B40" s="11">
        <f>IF(A40="","",'Monthly summary'!N39)</f>
        <v/>
      </c>
      <c r="C40" s="6" t="n"/>
    </row>
    <row r="41">
      <c r="A41">
        <f>'Monthly summary'!A40</f>
        <v/>
      </c>
      <c r="B41" s="11">
        <f>IF(A41="","",'Monthly summary'!N40)</f>
        <v/>
      </c>
      <c r="C41" s="6" t="n"/>
    </row>
    <row r="42">
      <c r="A42">
        <f>'Monthly summary'!A41</f>
        <v/>
      </c>
      <c r="B42" s="11">
        <f>IF(A42="","",'Monthly summary'!N41)</f>
        <v/>
      </c>
      <c r="C42" s="6" t="n"/>
    </row>
    <row r="43">
      <c r="A43">
        <f>'Monthly summary'!A42</f>
        <v/>
      </c>
      <c r="B43" s="11">
        <f>IF(A43="","",'Monthly summary'!N42)</f>
        <v/>
      </c>
      <c r="C43" s="6" t="n"/>
    </row>
    <row r="44">
      <c r="A44" s="3" t="inlineStr">
        <is>
          <t>Total expenditure</t>
        </is>
      </c>
      <c r="B44" s="19">
        <f>SUM(B25:B43)</f>
        <v/>
      </c>
      <c r="C44" s="19">
        <f>SUM(C25:C43)</f>
        <v/>
      </c>
    </row>
    <row r="46">
      <c r="A46" s="3" t="inlineStr">
        <is>
          <t>Surplus or (deficit) for the year</t>
        </is>
      </c>
      <c r="B46" s="20">
        <f>B22-B44</f>
        <v/>
      </c>
      <c r="C46" s="20">
        <f>C22-C44</f>
        <v/>
      </c>
    </row>
    <row r="49">
      <c r="A49" s="17" t="inlineStr">
        <is>
          <t>Balances</t>
        </is>
      </c>
      <c r="B49" s="18" t="n"/>
      <c r="C49" s="18" t="n"/>
    </row>
    <row r="50">
      <c r="A50" s="21" t="inlineStr">
        <is>
          <t>Bank and cash at the start of the year</t>
        </is>
      </c>
      <c r="B50" s="11">
        <f>OpeningBank+OpeningCash</f>
        <v/>
      </c>
    </row>
    <row r="51">
      <c r="A51" s="21" t="inlineStr">
        <is>
          <t>Add: surplus or (deficit) for the year</t>
        </is>
      </c>
      <c r="B51" s="11">
        <f>B46</f>
        <v/>
      </c>
    </row>
    <row r="52">
      <c r="A52" s="3" t="inlineStr">
        <is>
          <t>Bank and cash at the end of the year (calculated)</t>
        </is>
      </c>
      <c r="B52" s="11">
        <f>B50+B51</f>
        <v/>
      </c>
    </row>
    <row r="53">
      <c r="A53" s="21" t="inlineStr">
        <is>
          <t>Bank at the end of the year, per the ledger</t>
        </is>
      </c>
      <c r="B53" s="11">
        <f>OpeningBank+SUMIFS(Ledger!$G$6:$G$605,Ledger!$E$6:$E$605,"Bank",Ledger!$A$6:$A$605,"&lt;"&amp;EDATE(YearStart,12))-SUMIFS(Ledger!$H$6:$H$605,Ledger!$E$6:$E$605,"Bank",Ledger!$A$6:$A$605,"&lt;"&amp;EDATE(YearStart,12))</f>
        <v/>
      </c>
    </row>
    <row r="54">
      <c r="A54" s="21" t="inlineStr">
        <is>
          <t>Cash at the end of the year, per the ledger</t>
        </is>
      </c>
      <c r="B54" s="11">
        <f>OpeningCash+SUMIFS(Ledger!$G$6:$G$605,Ledger!$E$6:$E$605,"Cash",Ledger!$A$6:$A$605,"&lt;"&amp;EDATE(YearStart,12))-SUMIFS(Ledger!$H$6:$H$605,Ledger!$E$6:$E$605,"Cash",Ledger!$A$6:$A$605,"&lt;"&amp;EDATE(YearStart,12))</f>
        <v/>
      </c>
    </row>
    <row r="55">
      <c r="A55" s="2" t="inlineStr">
        <is>
          <t>Check: should be £0.00</t>
        </is>
      </c>
      <c r="B55" s="11">
        <f>ROUND(B52-B53-B54,2)</f>
        <v/>
      </c>
    </row>
    <row r="57">
      <c r="A57" s="17" t="inlineStr">
        <is>
          <t>Other assets and liabilities at the year end</t>
        </is>
      </c>
      <c r="B57" s="18" t="n"/>
      <c r="C57" s="18" t="n"/>
    </row>
    <row r="58">
      <c r="A58" s="24" t="inlineStr">
        <is>
          <t>Money owed to the club (for example unpaid subs, grant due)</t>
        </is>
      </c>
      <c r="B58" s="6" t="n"/>
    </row>
    <row r="59">
      <c r="A59" s="24" t="inlineStr">
        <is>
          <t>Money the club owes (for example unpaid invoices)</t>
        </is>
      </c>
      <c r="B59" s="6" t="n"/>
    </row>
    <row r="60">
      <c r="A60" s="24" t="inlineStr">
        <is>
          <t>Subscriptions paid in advance for next year</t>
        </is>
      </c>
      <c r="B60" s="6" t="n"/>
    </row>
    <row r="61">
      <c r="A61" s="24" t="inlineStr">
        <is>
          <t>Restricted funds (grants that must be spent on a set purpose)</t>
        </is>
      </c>
      <c r="B61" s="6" t="n"/>
    </row>
    <row r="62">
      <c r="A62" s="24" t="inlineStr">
        <is>
          <t>Equipment owned (estimated value, optional)</t>
        </is>
      </c>
      <c r="B62" s="6" t="n"/>
    </row>
    <row r="64">
      <c r="A64" s="21" t="inlineStr">
        <is>
          <t>Prepared by (treasurer)</t>
        </is>
      </c>
      <c r="B64" s="4" t="n"/>
      <c r="C64" s="22" t="n"/>
    </row>
    <row r="65">
      <c r="A65" s="21" t="inlineStr">
        <is>
          <t>Date</t>
        </is>
      </c>
      <c r="B65" s="4" t="n"/>
      <c r="C65" s="22" t="n"/>
    </row>
    <row r="66">
      <c r="A66" s="21" t="inlineStr">
        <is>
          <t>Independently examined by</t>
        </is>
      </c>
      <c r="B66" s="4" t="n"/>
      <c r="C66" s="22" t="n"/>
    </row>
    <row r="67">
      <c r="A67" s="21" t="inlineStr">
        <is>
          <t>Date</t>
        </is>
      </c>
      <c r="B67" s="4" t="n"/>
      <c r="C67" s="22" t="n"/>
    </row>
    <row r="69">
      <c r="A69" s="2" t="inlineStr">
        <is>
          <t>Free template from dyno-app.com/club-admin. Use and adapt it freely.</t>
        </is>
      </c>
    </row>
  </sheetData>
  <mergeCells count="4">
    <mergeCell ref="B67:C67"/>
    <mergeCell ref="B66:C66"/>
    <mergeCell ref="B65:C65"/>
    <mergeCell ref="B64:C64"/>
  </mergeCells>
  <pageMargins left="0.75" right="0.75" top="1" bottom="1" header="0.5" footer="0.5"/>
  <pageSetup orientation="landscape" fitToHeight="0" fitToWidth="1"/>
  <headerFooter>
    <oddHeader/>
    <oddFooter>&amp;C&amp;8 Free template from dyno-app.com/club-admin. Use and adapt it freely.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Dyno (dyno-app.com)</dc:creator>
  <dc:title xmlns:dc="http://purl.org/dc/elements/1.1/">Club treasurer workbook</dc:title>
  <dcterms:created xmlns:dcterms="http://purl.org/dc/terms/" xmlns:xsi="http://www.w3.org/2001/XMLSchema-instance" xsi:type="dcterms:W3CDTF">2026-10-16T23:28:00Z</dcterms:created>
  <dcterms:modified xmlns:dcterms="http://purl.org/dc/terms/" xmlns:xsi="http://www.w3.org/2001/XMLSchema-instance" xsi:type="dcterms:W3CDTF">2026-10-16T23:28:00Z</dcterms:modified>
</cp:coreProperties>
</file>